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7.Económico-financiera/"/>
    </mc:Choice>
  </mc:AlternateContent>
  <xr:revisionPtr revIDLastSave="0" documentId="8_{A084723A-CD41-4AD2-BD3B-1341F4F3BD46}" xr6:coauthVersionLast="47" xr6:coauthVersionMax="47" xr10:uidLastSave="{00000000-0000-0000-0000-000000000000}"/>
  <bookViews>
    <workbookView xWindow="-120" yWindow="-120" windowWidth="29040" windowHeight="15840" xr2:uid="{E96EA4D0-1DE1-414D-A48B-B7C5E2A1BCDD}"/>
  </bookViews>
  <sheets>
    <sheet name="202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2" i="1" l="1"/>
  <c r="M82" i="1"/>
  <c r="K82" i="1"/>
  <c r="F82" i="1"/>
  <c r="L82" i="1" s="1"/>
  <c r="N81" i="1"/>
  <c r="M81" i="1"/>
  <c r="L81" i="1"/>
  <c r="K81" i="1"/>
  <c r="J81" i="1"/>
  <c r="H81" i="1"/>
  <c r="G81" i="1"/>
  <c r="I80" i="1"/>
  <c r="M80" i="1" s="1"/>
  <c r="F80" i="1"/>
  <c r="L80" i="1" s="1"/>
  <c r="E80" i="1"/>
  <c r="G80" i="1" s="1"/>
  <c r="M77" i="1"/>
  <c r="J77" i="1"/>
  <c r="G77" i="1"/>
  <c r="M74" i="1"/>
  <c r="J74" i="1"/>
  <c r="G74" i="1"/>
  <c r="M71" i="1"/>
  <c r="J71" i="1"/>
  <c r="G71" i="1"/>
  <c r="M70" i="1"/>
  <c r="J70" i="1"/>
  <c r="G70" i="1"/>
  <c r="I69" i="1"/>
  <c r="M69" i="1" s="1"/>
  <c r="F69" i="1"/>
  <c r="J69" i="1" s="1"/>
  <c r="E69" i="1"/>
  <c r="N68" i="1"/>
  <c r="M68" i="1"/>
  <c r="L68" i="1"/>
  <c r="K68" i="1"/>
  <c r="J68" i="1"/>
  <c r="H68" i="1"/>
  <c r="G68" i="1"/>
  <c r="N67" i="1"/>
  <c r="M67" i="1"/>
  <c r="J67" i="1"/>
  <c r="G67" i="1"/>
  <c r="N66" i="1"/>
  <c r="M66" i="1"/>
  <c r="J66" i="1"/>
  <c r="G66" i="1"/>
  <c r="I65" i="1"/>
  <c r="M65" i="1" s="1"/>
  <c r="F65" i="1"/>
  <c r="J65" i="1" s="1"/>
  <c r="E65" i="1"/>
  <c r="M64" i="1"/>
  <c r="J64" i="1"/>
  <c r="G64" i="1"/>
  <c r="N63" i="1"/>
  <c r="M63" i="1"/>
  <c r="L63" i="1"/>
  <c r="K63" i="1"/>
  <c r="J63" i="1"/>
  <c r="H63" i="1"/>
  <c r="G63" i="1"/>
  <c r="M62" i="1"/>
  <c r="J62" i="1"/>
  <c r="G62" i="1"/>
  <c r="I61" i="1"/>
  <c r="N61" i="1" s="1"/>
  <c r="F61" i="1"/>
  <c r="L61" i="1" s="1"/>
  <c r="E61" i="1"/>
  <c r="G61" i="1" s="1"/>
  <c r="N60" i="1"/>
  <c r="M60" i="1"/>
  <c r="J60" i="1"/>
  <c r="H60" i="1"/>
  <c r="G60" i="1"/>
  <c r="M59" i="1"/>
  <c r="J59" i="1"/>
  <c r="G59" i="1"/>
  <c r="I58" i="1"/>
  <c r="N58" i="1" s="1"/>
  <c r="F58" i="1"/>
  <c r="J58" i="1" s="1"/>
  <c r="E58" i="1"/>
  <c r="G58" i="1" s="1"/>
  <c r="N57" i="1"/>
  <c r="M57" i="1"/>
  <c r="L57" i="1"/>
  <c r="K57" i="1"/>
  <c r="J57" i="1"/>
  <c r="H57" i="1"/>
  <c r="G57" i="1"/>
  <c r="M56" i="1"/>
  <c r="J56" i="1"/>
  <c r="G56" i="1"/>
  <c r="I55" i="1"/>
  <c r="N55" i="1" s="1"/>
  <c r="F55" i="1"/>
  <c r="L55" i="1" s="1"/>
  <c r="E55" i="1"/>
  <c r="G55" i="1" s="1"/>
  <c r="I54" i="1"/>
  <c r="N54" i="1" s="1"/>
  <c r="F54" i="1"/>
  <c r="F72" i="1" s="1"/>
  <c r="E54" i="1"/>
  <c r="E72" i="1" s="1"/>
  <c r="M52" i="1"/>
  <c r="L52" i="1"/>
  <c r="J52" i="1"/>
  <c r="G52" i="1"/>
  <c r="M51" i="1"/>
  <c r="K51" i="1"/>
  <c r="J51" i="1"/>
  <c r="G51" i="1"/>
  <c r="M50" i="1"/>
  <c r="J50" i="1"/>
  <c r="G50" i="1"/>
  <c r="J49" i="1"/>
  <c r="I49" i="1"/>
  <c r="K49" i="1" s="1"/>
  <c r="F49" i="1"/>
  <c r="E49" i="1"/>
  <c r="M49" i="1" s="1"/>
  <c r="M48" i="1"/>
  <c r="J48" i="1"/>
  <c r="G48" i="1"/>
  <c r="N47" i="1"/>
  <c r="M47" i="1"/>
  <c r="L47" i="1"/>
  <c r="K47" i="1"/>
  <c r="J47" i="1"/>
  <c r="H47" i="1"/>
  <c r="G47" i="1"/>
  <c r="N46" i="1"/>
  <c r="M46" i="1"/>
  <c r="L46" i="1"/>
  <c r="K46" i="1"/>
  <c r="J46" i="1"/>
  <c r="H46" i="1"/>
  <c r="G46" i="1"/>
  <c r="N45" i="1"/>
  <c r="M45" i="1"/>
  <c r="K45" i="1"/>
  <c r="J45" i="1"/>
  <c r="H45" i="1"/>
  <c r="G45" i="1"/>
  <c r="N44" i="1"/>
  <c r="M44" i="1"/>
  <c r="L44" i="1"/>
  <c r="K44" i="1"/>
  <c r="J44" i="1"/>
  <c r="H44" i="1"/>
  <c r="G44" i="1"/>
  <c r="N43" i="1"/>
  <c r="M43" i="1"/>
  <c r="L43" i="1"/>
  <c r="K43" i="1"/>
  <c r="J43" i="1"/>
  <c r="H43" i="1"/>
  <c r="G43" i="1"/>
  <c r="N42" i="1"/>
  <c r="M42" i="1"/>
  <c r="L42" i="1"/>
  <c r="K42" i="1"/>
  <c r="J42" i="1"/>
  <c r="H42" i="1"/>
  <c r="G42" i="1"/>
  <c r="I41" i="1"/>
  <c r="N41" i="1" s="1"/>
  <c r="F41" i="1"/>
  <c r="L41" i="1" s="1"/>
  <c r="E41" i="1"/>
  <c r="G41" i="1" s="1"/>
  <c r="M40" i="1"/>
  <c r="J40" i="1"/>
  <c r="G40" i="1"/>
  <c r="N39" i="1"/>
  <c r="M39" i="1"/>
  <c r="L39" i="1"/>
  <c r="K39" i="1"/>
  <c r="J39" i="1"/>
  <c r="H39" i="1"/>
  <c r="G39" i="1"/>
  <c r="N38" i="1"/>
  <c r="M38" i="1"/>
  <c r="L38" i="1"/>
  <c r="K38" i="1"/>
  <c r="J38" i="1"/>
  <c r="H38" i="1"/>
  <c r="G38" i="1"/>
  <c r="N37" i="1"/>
  <c r="I37" i="1"/>
  <c r="M37" i="1" s="1"/>
  <c r="F37" i="1"/>
  <c r="G37" i="1" s="1"/>
  <c r="E37" i="1"/>
  <c r="N36" i="1"/>
  <c r="I36" i="1"/>
  <c r="M36" i="1" s="1"/>
  <c r="F36" i="1"/>
  <c r="G36" i="1" s="1"/>
  <c r="E36" i="1"/>
  <c r="N35" i="1"/>
  <c r="M35" i="1"/>
  <c r="F35" i="1"/>
  <c r="K35" i="1" s="1"/>
  <c r="N34" i="1"/>
  <c r="M34" i="1"/>
  <c r="K34" i="1"/>
  <c r="F34" i="1"/>
  <c r="H34" i="1" s="1"/>
  <c r="N33" i="1"/>
  <c r="M33" i="1"/>
  <c r="K33" i="1"/>
  <c r="J33" i="1"/>
  <c r="H33" i="1"/>
  <c r="G33" i="1"/>
  <c r="N32" i="1"/>
  <c r="M32" i="1"/>
  <c r="F32" i="1"/>
  <c r="K32" i="1" s="1"/>
  <c r="N31" i="1"/>
  <c r="M31" i="1"/>
  <c r="J31" i="1"/>
  <c r="H31" i="1"/>
  <c r="G31" i="1"/>
  <c r="N30" i="1"/>
  <c r="I30" i="1"/>
  <c r="M30" i="1" s="1"/>
  <c r="F30" i="1"/>
  <c r="L30" i="1" s="1"/>
  <c r="E30" i="1"/>
  <c r="N29" i="1"/>
  <c r="M29" i="1"/>
  <c r="L29" i="1"/>
  <c r="K29" i="1"/>
  <c r="J29" i="1"/>
  <c r="H29" i="1"/>
  <c r="G29" i="1"/>
  <c r="I28" i="1"/>
  <c r="E28" i="1"/>
  <c r="E13" i="1" s="1"/>
  <c r="M27" i="1"/>
  <c r="J27" i="1"/>
  <c r="G27" i="1"/>
  <c r="M26" i="1"/>
  <c r="J26" i="1"/>
  <c r="G26" i="1"/>
  <c r="M25" i="1"/>
  <c r="J25" i="1"/>
  <c r="G25" i="1"/>
  <c r="M24" i="1"/>
  <c r="J24" i="1"/>
  <c r="G24" i="1"/>
  <c r="J23" i="1"/>
  <c r="I23" i="1"/>
  <c r="M23" i="1" s="1"/>
  <c r="F23" i="1"/>
  <c r="E23" i="1"/>
  <c r="G23" i="1" s="1"/>
  <c r="M22" i="1"/>
  <c r="J22" i="1"/>
  <c r="G22" i="1"/>
  <c r="M21" i="1"/>
  <c r="J21" i="1"/>
  <c r="G21" i="1"/>
  <c r="N20" i="1"/>
  <c r="M20" i="1"/>
  <c r="K20" i="1"/>
  <c r="G20" i="1"/>
  <c r="F20" i="1"/>
  <c r="N19" i="1"/>
  <c r="M19" i="1"/>
  <c r="L19" i="1"/>
  <c r="J19" i="1"/>
  <c r="G19" i="1"/>
  <c r="F19" i="1"/>
  <c r="K19" i="1" s="1"/>
  <c r="N18" i="1"/>
  <c r="I18" i="1"/>
  <c r="M18" i="1" s="1"/>
  <c r="F18" i="1"/>
  <c r="G18" i="1" s="1"/>
  <c r="E18" i="1"/>
  <c r="M17" i="1"/>
  <c r="J17" i="1"/>
  <c r="G17" i="1"/>
  <c r="M16" i="1"/>
  <c r="J16" i="1"/>
  <c r="G16" i="1"/>
  <c r="I15" i="1"/>
  <c r="I14" i="1" s="1"/>
  <c r="F15" i="1"/>
  <c r="J15" i="1" s="1"/>
  <c r="E15" i="1"/>
  <c r="F14" i="1"/>
  <c r="E14" i="1"/>
  <c r="M11" i="1"/>
  <c r="I11" i="1"/>
  <c r="G11" i="1"/>
  <c r="E11" i="1"/>
  <c r="N8" i="1"/>
  <c r="I53" i="1" l="1"/>
  <c r="M14" i="1"/>
  <c r="K14" i="1"/>
  <c r="I13" i="1"/>
  <c r="N14" i="1"/>
  <c r="H18" i="1"/>
  <c r="L18" i="1"/>
  <c r="M28" i="1"/>
  <c r="H14" i="1"/>
  <c r="J14" i="1"/>
  <c r="L14" i="1"/>
  <c r="M15" i="1"/>
  <c r="J18" i="1"/>
  <c r="E53" i="1"/>
  <c r="E73" i="1" s="1"/>
  <c r="E75" i="1" s="1"/>
  <c r="E76" i="1" s="1"/>
  <c r="E78" i="1" s="1"/>
  <c r="G14" i="1"/>
  <c r="G15" i="1"/>
  <c r="K18" i="1"/>
  <c r="H19" i="1"/>
  <c r="L20" i="1"/>
  <c r="J20" i="1"/>
  <c r="H20" i="1"/>
  <c r="H72" i="1"/>
  <c r="G72" i="1"/>
  <c r="F28" i="1"/>
  <c r="N28" i="1"/>
  <c r="G30" i="1"/>
  <c r="K30" i="1"/>
  <c r="G32" i="1"/>
  <c r="J32" i="1"/>
  <c r="L32" i="1"/>
  <c r="G34" i="1"/>
  <c r="J34" i="1"/>
  <c r="L34" i="1"/>
  <c r="G35" i="1"/>
  <c r="J35" i="1"/>
  <c r="L35" i="1"/>
  <c r="H36" i="1"/>
  <c r="J36" i="1"/>
  <c r="L36" i="1"/>
  <c r="H37" i="1"/>
  <c r="J37" i="1"/>
  <c r="L37" i="1"/>
  <c r="K41" i="1"/>
  <c r="M41" i="1"/>
  <c r="G49" i="1"/>
  <c r="G54" i="1"/>
  <c r="K54" i="1"/>
  <c r="M54" i="1"/>
  <c r="K55" i="1"/>
  <c r="M55" i="1"/>
  <c r="M58" i="1"/>
  <c r="K61" i="1"/>
  <c r="M61" i="1"/>
  <c r="G69" i="1"/>
  <c r="I72" i="1"/>
  <c r="H80" i="1"/>
  <c r="J80" i="1"/>
  <c r="N80" i="1"/>
  <c r="H82" i="1"/>
  <c r="K28" i="1"/>
  <c r="H30" i="1"/>
  <c r="J30" i="1"/>
  <c r="H32" i="1"/>
  <c r="H35" i="1"/>
  <c r="K36" i="1"/>
  <c r="K37" i="1"/>
  <c r="H41" i="1"/>
  <c r="J41" i="1"/>
  <c r="H54" i="1"/>
  <c r="J54" i="1"/>
  <c r="L54" i="1"/>
  <c r="H55" i="1"/>
  <c r="J55" i="1"/>
  <c r="H58" i="1"/>
  <c r="H61" i="1"/>
  <c r="J61" i="1"/>
  <c r="G65" i="1"/>
  <c r="K80" i="1"/>
  <c r="G82" i="1"/>
  <c r="J82" i="1"/>
  <c r="N72" i="1" l="1"/>
  <c r="M72" i="1"/>
  <c r="K72" i="1"/>
  <c r="J72" i="1"/>
  <c r="M13" i="1"/>
  <c r="K13" i="1"/>
  <c r="N13" i="1"/>
  <c r="L28" i="1"/>
  <c r="J28" i="1"/>
  <c r="H28" i="1"/>
  <c r="G28" i="1"/>
  <c r="F13" i="1"/>
  <c r="L72" i="1"/>
  <c r="E83" i="1"/>
  <c r="E79" i="1"/>
  <c r="F53" i="1"/>
  <c r="N53" i="1"/>
  <c r="I73" i="1"/>
  <c r="M53" i="1"/>
  <c r="K53" i="1"/>
  <c r="I75" i="1" l="1"/>
  <c r="N73" i="1"/>
  <c r="M73" i="1"/>
  <c r="K73" i="1"/>
  <c r="F73" i="1"/>
  <c r="L53" i="1"/>
  <c r="J53" i="1"/>
  <c r="H53" i="1"/>
  <c r="G53" i="1"/>
  <c r="G13" i="1"/>
  <c r="L13" i="1"/>
  <c r="J13" i="1"/>
  <c r="H13" i="1"/>
  <c r="L73" i="1" l="1"/>
  <c r="J73" i="1"/>
  <c r="H73" i="1"/>
  <c r="F75" i="1"/>
  <c r="G73" i="1"/>
  <c r="I76" i="1"/>
  <c r="M75" i="1"/>
  <c r="K75" i="1"/>
  <c r="N75" i="1"/>
  <c r="M76" i="1" l="1"/>
  <c r="K76" i="1"/>
  <c r="I78" i="1"/>
  <c r="N76" i="1"/>
  <c r="G75" i="1"/>
  <c r="F76" i="1"/>
  <c r="L75" i="1"/>
  <c r="J75" i="1"/>
  <c r="H75" i="1"/>
  <c r="F78" i="1" l="1"/>
  <c r="G76" i="1"/>
  <c r="L76" i="1"/>
  <c r="J76" i="1"/>
  <c r="H76" i="1"/>
  <c r="I83" i="1"/>
  <c r="M83" i="1" s="1"/>
  <c r="N78" i="1"/>
  <c r="I79" i="1"/>
  <c r="M78" i="1"/>
  <c r="K78" i="1"/>
  <c r="F83" i="1" l="1"/>
  <c r="F79" i="1"/>
  <c r="L78" i="1"/>
  <c r="J78" i="1"/>
  <c r="H78" i="1"/>
  <c r="G78" i="1"/>
  <c r="J83" i="1" l="1"/>
  <c r="G83" i="1"/>
</calcChain>
</file>

<file path=xl/sharedStrings.xml><?xml version="1.0" encoding="utf-8"?>
<sst xmlns="http://schemas.openxmlformats.org/spreadsheetml/2006/main" count="112" uniqueCount="81">
  <si>
    <t>PRESUPUESTOS GENERALES DE LA COMUNIDAD AUTÓNOMA DE CANARIAS</t>
  </si>
  <si>
    <t>SOCIEDAD MERCANTIL PÚBLICA O ENTIDAD PÚBLICA EMPRESARIAL: Instituto Tecnológico de Canarias, S.A.</t>
  </si>
  <si>
    <t>CUENTA DE PÉRDIDAS Y GANANCIAS</t>
  </si>
  <si>
    <t>A) OPERACIONES CONTINUADAS</t>
  </si>
  <si>
    <t>1. IMPORTE NETO DE LA CIFRA DE NEGOCIOS.</t>
  </si>
  <si>
    <t>a) Ventas.</t>
  </si>
  <si>
    <t>a.1) Al sector público</t>
  </si>
  <si>
    <t>a.2) Al sector privado</t>
  </si>
  <si>
    <t>b) Prestaciones de servicios.</t>
  </si>
  <si>
    <t>b.1) Al sector público</t>
  </si>
  <si>
    <t>b.2) Al sector privado</t>
  </si>
  <si>
    <t>3. TRABAJOS REALIZADOS POR LA EMPRESA PARA SU ACTIVO.</t>
  </si>
  <si>
    <t>4. APROVISIONAMIENTOS.</t>
  </si>
  <si>
    <t>a) Consumo de mercaderías.</t>
  </si>
  <si>
    <t>b) Consumo de materias primas y otras materias consumibles.</t>
  </si>
  <si>
    <t>c) Trabajos realizados por otras empresas.</t>
  </si>
  <si>
    <t>d) Deterioro de mercaderías, materias primas y otros aprovisionamientos.</t>
  </si>
  <si>
    <t>5. OTROS INGRESOS DE EXPLOTACIÓN</t>
  </si>
  <si>
    <t>a) Ingresos accesorios y otros de gestión corriente.</t>
  </si>
  <si>
    <t>b) Subvenciones de explotación incorporadas al resultado del ejercicio.</t>
  </si>
  <si>
    <t xml:space="preserve">            b.1) Estado</t>
  </si>
  <si>
    <t xml:space="preserve">            b.2) Comunidad Autónoma</t>
  </si>
  <si>
    <t xml:space="preserve">            b.3) Corporaciones Locales</t>
  </si>
  <si>
    <t xml:space="preserve">            b.4) Otros Entes</t>
  </si>
  <si>
    <t xml:space="preserve">            b.5) Imputacion de subvenciones de explotación de ejercicios anteriores</t>
  </si>
  <si>
    <t>6. GASTOS DE PERSONAL</t>
  </si>
  <si>
    <t>a) Sueldos, salarios y asimilados.</t>
  </si>
  <si>
    <t>b) Cargas sociales.</t>
  </si>
  <si>
    <t>c) Provisiones.</t>
  </si>
  <si>
    <t>7. OTROS GASTOS DE EXPLOTACIÓN.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</si>
  <si>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</si>
  <si>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</si>
  <si>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</si>
  <si>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</si>
  <si>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8. AMORTIZACIÓN DEL INMOVILIZADO.</t>
  </si>
  <si>
    <t>9. IMPUTACIÓN DE SUBVENCIONES DE INMOVILIZADO NO FINANCIERO Y OTRAS.</t>
  </si>
  <si>
    <t>10. EXCESO DE PROVISIONES.</t>
  </si>
  <si>
    <t>11. DETERIORO Y RESULTADO POR ENAJENACIONES DEL INMOVILIZADO.</t>
  </si>
  <si>
    <t>a) Deterioros y pérdidas.</t>
  </si>
  <si>
    <t>b) Resultados por enajenaciones y otras.</t>
  </si>
  <si>
    <t>12. OTROS RESULTADOS.</t>
  </si>
  <si>
    <t>A.1) RESULTADO DE EXPLOTACIÓN (1+2+3+4+5+6+7+8+9+10+11)</t>
  </si>
  <si>
    <t>12. INGRESOS FINANCIEROS.</t>
  </si>
  <si>
    <t>a) De participaciones en instrumentos de patrimonio.</t>
  </si>
  <si>
    <t>a1) En empresas del grupo y asociadas.</t>
  </si>
  <si>
    <t>a2) En terceros.</t>
  </si>
  <si>
    <t>b) De valores negociables y otros instrumentos financieros</t>
  </si>
  <si>
    <t>b1) De empresas del grupo y asociadas.</t>
  </si>
  <si>
    <t>b2) De terceros.</t>
  </si>
  <si>
    <t>13. GASTOS FINANCIEROS.</t>
  </si>
  <si>
    <t>a) Por deudas con empresas del grupo y asociadas.</t>
  </si>
  <si>
    <t>b) Por deudas con terceros.</t>
  </si>
  <si>
    <t>c) Por actualización de provisiones.</t>
  </si>
  <si>
    <t>14. VARIACIÓN DE VALOR RAZONABLE EN INSTRUMENTOS FINANCIEROS.</t>
  </si>
  <si>
    <t>a) Cartera de negociación y otros.</t>
  </si>
  <si>
    <t>b) Imputación al resultado del ejercicio por activos financieros disponibles para la venta.</t>
  </si>
  <si>
    <t>15. DIFERENCIAS DE CAMBIO.</t>
  </si>
  <si>
    <t>A.2) RESULTADO FINANCIERO (12+13+14+15+16)</t>
  </si>
  <si>
    <t>A.3) RESULTADO ANTES DE IMPUESTOS (A.1+A.2)</t>
  </si>
  <si>
    <t>17. IMPUESTOS SOBRE BENEFICIOS.</t>
  </si>
  <si>
    <t>A.4) RESULTADO DEL EJERCICIO PROCEDENTE DE OPERACIONES CONTINUADAS (A.3+17)</t>
  </si>
  <si>
    <t>B) OPERACIONES INTERRUMPIDAS</t>
  </si>
  <si>
    <t>18. RESULTADO DEL EJERCICIO PROCEDENTE DE OPERACIONES INTERRUMPIDAS NETO DE IMPUESTOS.</t>
  </si>
  <si>
    <t>A.5) RESULTADO DEL EJERCICIO (A.4+18)</t>
  </si>
  <si>
    <t>PORTAL DE TRANSPARENCIA</t>
  </si>
  <si>
    <t>% Ejec.</t>
  </si>
  <si>
    <t xml:space="preserve">Desviac. </t>
  </si>
  <si>
    <t>% Desv</t>
  </si>
  <si>
    <t>Ingresos de Explotación (1+5)</t>
  </si>
  <si>
    <t>2. VARIACIÓN DE EXISTENCIAS DE PRODUCTOS TERMINADOS Y EN CURSO</t>
  </si>
  <si>
    <t>Gastos de exlotación sin amotización (6+7)</t>
  </si>
  <si>
    <t>16. DETERIORO Y RESULTADO POR ENAJENACIONES DE INST.FINANC.</t>
  </si>
  <si>
    <t>Ajustes Adicionales Patrimonio Neto</t>
  </si>
  <si>
    <t>APD 2020 Gastos Funcionamiento</t>
  </si>
  <si>
    <t>Intereses Préstamo ACIISI APD-09/15</t>
  </si>
  <si>
    <t>Resultado tras Ajustes Patrimonio Neto</t>
  </si>
  <si>
    <t>SP-4</t>
  </si>
  <si>
    <t>% Variac.</t>
  </si>
  <si>
    <t xml:space="preserve"> </t>
  </si>
  <si>
    <t>Actualización: 31/12/2021</t>
  </si>
  <si>
    <t>ECONÓMICO-ADMINISTRATIVA - CUENTA DE PÉRDIDAS Y GANANCIAS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</si>
</sst>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&quot; &quot;[$€-C0A]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color rgb="FF00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4" fontId="2" fillId="2" borderId="2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0" fontId="3" fillId="5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10" fillId="2" borderId="1" xfId="0" applyFont="1" applyFill="1" applyBorder="1"/>
    <xf numFmtId="3" fontId="2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10" fillId="2" borderId="9" xfId="0" applyFont="1" applyFill="1" applyBorder="1"/>
    <xf numFmtId="3" fontId="2" fillId="2" borderId="3" xfId="0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0" fontId="10" fillId="0" borderId="5" xfId="0" applyFont="1" applyBorder="1"/>
    <xf numFmtId="3" fontId="2" fillId="3" borderId="5" xfId="0" applyNumberFormat="1" applyFont="1" applyFill="1" applyBorder="1" applyAlignment="1">
      <alignment vertical="center"/>
    </xf>
    <xf numFmtId="165" fontId="2" fillId="3" borderId="5" xfId="1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indent="1"/>
    </xf>
    <xf numFmtId="3" fontId="4" fillId="3" borderId="6" xfId="0" applyNumberFormat="1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0" fontId="10" fillId="0" borderId="6" xfId="0" applyFont="1" applyBorder="1" applyAlignment="1">
      <alignment vertical="justify"/>
    </xf>
    <xf numFmtId="3" fontId="2" fillId="3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0" fontId="10" fillId="0" borderId="6" xfId="0" applyFont="1" applyBorder="1"/>
    <xf numFmtId="3" fontId="4" fillId="0" borderId="6" xfId="1" applyNumberFormat="1" applyFont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0" fontId="10" fillId="0" borderId="6" xfId="0" applyFont="1" applyBorder="1" applyAlignment="1">
      <alignment wrapText="1"/>
    </xf>
    <xf numFmtId="3" fontId="4" fillId="0" borderId="0" xfId="1" applyNumberFormat="1" applyFont="1"/>
    <xf numFmtId="0" fontId="11" fillId="0" borderId="6" xfId="0" applyFont="1" applyBorder="1" applyAlignment="1">
      <alignment horizontal="left" indent="2"/>
    </xf>
    <xf numFmtId="0" fontId="11" fillId="0" borderId="6" xfId="0" applyFont="1" applyBorder="1" applyAlignment="1">
      <alignment horizontal="left" vertical="justify" indent="1"/>
    </xf>
    <xf numFmtId="0" fontId="10" fillId="0" borderId="7" xfId="0" applyFont="1" applyBorder="1" applyAlignment="1">
      <alignment vertical="justify"/>
    </xf>
    <xf numFmtId="3" fontId="2" fillId="0" borderId="7" xfId="0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165" fontId="2" fillId="2" borderId="4" xfId="1" applyNumberFormat="1" applyFont="1" applyFill="1" applyBorder="1" applyAlignment="1">
      <alignment vertical="center"/>
    </xf>
    <xf numFmtId="0" fontId="10" fillId="0" borderId="8" xfId="0" applyFont="1" applyBorder="1" applyAlignment="1">
      <alignment vertical="justify"/>
    </xf>
    <xf numFmtId="3" fontId="2" fillId="0" borderId="8" xfId="0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0" fontId="10" fillId="2" borderId="3" xfId="0" applyFont="1" applyFill="1" applyBorder="1"/>
    <xf numFmtId="0" fontId="12" fillId="0" borderId="0" xfId="0" applyFont="1"/>
    <xf numFmtId="3" fontId="3" fillId="0" borderId="0" xfId="0" applyNumberFormat="1" applyFont="1"/>
    <xf numFmtId="3" fontId="3" fillId="0" borderId="0" xfId="1" applyNumberFormat="1" applyFont="1"/>
    <xf numFmtId="165" fontId="3" fillId="0" borderId="0" xfId="1" applyNumberFormat="1" applyFont="1"/>
    <xf numFmtId="0" fontId="10" fillId="6" borderId="10" xfId="3" applyFont="1" applyFill="1" applyBorder="1" applyAlignment="1">
      <alignment horizontal="left" indent="1"/>
    </xf>
    <xf numFmtId="3" fontId="14" fillId="0" borderId="3" xfId="2" applyNumberFormat="1" applyFont="1" applyBorder="1"/>
    <xf numFmtId="165" fontId="14" fillId="0" borderId="3" xfId="1" applyNumberFormat="1" applyFont="1" applyBorder="1"/>
    <xf numFmtId="0" fontId="11" fillId="6" borderId="0" xfId="3" applyFont="1" applyFill="1" applyAlignment="1">
      <alignment horizontal="left" vertical="center" indent="2"/>
    </xf>
    <xf numFmtId="3" fontId="3" fillId="0" borderId="0" xfId="2" applyNumberFormat="1" applyFont="1"/>
    <xf numFmtId="43" fontId="3" fillId="0" borderId="0" xfId="2" applyFont="1"/>
    <xf numFmtId="0" fontId="10" fillId="7" borderId="11" xfId="3" applyFont="1" applyFill="1" applyBorder="1" applyAlignment="1">
      <alignment horizontal="left" indent="1"/>
    </xf>
    <xf numFmtId="164" fontId="7" fillId="4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9" fontId="2" fillId="2" borderId="3" xfId="1" applyFont="1" applyFill="1" applyBorder="1" applyAlignment="1">
      <alignment vertical="center"/>
    </xf>
    <xf numFmtId="9" fontId="2" fillId="3" borderId="5" xfId="1" applyFont="1" applyFill="1" applyBorder="1" applyAlignment="1">
      <alignment vertical="center"/>
    </xf>
    <xf numFmtId="9" fontId="4" fillId="3" borderId="6" xfId="1" applyFont="1" applyFill="1" applyBorder="1" applyAlignment="1">
      <alignment vertical="center"/>
    </xf>
    <xf numFmtId="9" fontId="4" fillId="0" borderId="6" xfId="1" applyFont="1" applyBorder="1" applyAlignment="1">
      <alignment vertical="center"/>
    </xf>
    <xf numFmtId="9" fontId="2" fillId="0" borderId="6" xfId="1" applyFont="1" applyBorder="1" applyAlignment="1">
      <alignment vertical="center"/>
    </xf>
    <xf numFmtId="9" fontId="2" fillId="0" borderId="5" xfId="1" applyFont="1" applyBorder="1" applyAlignment="1">
      <alignment vertical="center"/>
    </xf>
    <xf numFmtId="9" fontId="3" fillId="0" borderId="0" xfId="1" applyFont="1"/>
  </cellXfs>
  <cellStyles count="4">
    <cellStyle name="Millares" xfId="2" builtinId="3"/>
    <cellStyle name="Normal" xfId="0" builtinId="0"/>
    <cellStyle name="Normal 12" xfId="3" xr:uid="{955FFE37-64A6-4A23-913D-46132C85F7C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53423</xdr:colOff>
      <xdr:row>1</xdr:row>
      <xdr:rowOff>109326</xdr:rowOff>
    </xdr:from>
    <xdr:ext cx="1714500" cy="266703"/>
    <xdr:pic>
      <xdr:nvPicPr>
        <xdr:cNvPr id="3" name="Imagen 2" descr="Instituto Tecnológico de Canarias">
          <a:extLst>
            <a:ext uri="{FF2B5EF4-FFF2-40B4-BE49-F238E27FC236}">
              <a16:creationId xmlns:a16="http://schemas.microsoft.com/office/drawing/2014/main" id="{AEBB0222-7877-47E7-8490-20407F6D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6140" y="316391"/>
          <a:ext cx="1714500" cy="2667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%20desviaciones%20PAIF%202021%2031-12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-1"/>
      <sheetName val="Balance-2"/>
      <sheetName val="Pda-Ganc"/>
      <sheetName val="740"/>
      <sheetName val="705"/>
      <sheetName val="Encomiendas 2º Trimestre"/>
    </sheetNames>
    <sheetDataSet>
      <sheetData sheetId="0">
        <row r="11">
          <cell r="G11">
            <v>0</v>
          </cell>
          <cell r="I11">
            <v>0</v>
          </cell>
        </row>
      </sheetData>
      <sheetData sheetId="1">
        <row r="26">
          <cell r="E26">
            <v>-8.5310703642865179E-2</v>
          </cell>
          <cell r="F26">
            <v>27285712.739999998</v>
          </cell>
          <cell r="I26">
            <v>-2182788.8499999978</v>
          </cell>
        </row>
      </sheetData>
      <sheetData sheetId="2">
        <row r="19">
          <cell r="F19">
            <v>0</v>
          </cell>
        </row>
        <row r="31">
          <cell r="F31">
            <v>-7150174.7000000002</v>
          </cell>
        </row>
        <row r="32">
          <cell r="F32">
            <v>-2112466.88</v>
          </cell>
        </row>
        <row r="33">
          <cell r="F33">
            <v>0</v>
          </cell>
        </row>
        <row r="34">
          <cell r="F34">
            <v>-3659217.0000000005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FC125-5B44-4753-9F52-ADAAC739C532}">
  <dimension ref="A1:O83"/>
  <sheetViews>
    <sheetView tabSelected="1" topLeftCell="A34" zoomScale="70" zoomScaleNormal="70" workbookViewId="0">
      <selection activeCell="D3" sqref="D3:N3"/>
    </sheetView>
  </sheetViews>
  <sheetFormatPr baseColWidth="10" defaultRowHeight="16.5" x14ac:dyDescent="0.3"/>
  <cols>
    <col min="1" max="3" width="5.5703125" style="10" customWidth="1"/>
    <col min="4" max="4" width="120" style="3" bestFit="1" customWidth="1"/>
    <col min="5" max="5" width="14.85546875" style="3" bestFit="1" customWidth="1"/>
    <col min="6" max="6" width="15.28515625" style="3" bestFit="1" customWidth="1"/>
    <col min="7" max="7" width="14.28515625" style="3" bestFit="1" customWidth="1"/>
    <col min="8" max="8" width="11.5703125" style="3" bestFit="1" customWidth="1"/>
    <col min="9" max="9" width="15.28515625" style="3" bestFit="1" customWidth="1"/>
    <col min="10" max="10" width="14.28515625" style="10" bestFit="1" customWidth="1"/>
    <col min="11" max="11" width="10.5703125" style="10" bestFit="1" customWidth="1"/>
    <col min="12" max="12" width="11.5703125" style="10" bestFit="1" customWidth="1"/>
    <col min="13" max="13" width="14.28515625" style="10" bestFit="1" customWidth="1"/>
    <col min="14" max="14" width="12.5703125" style="3" bestFit="1" customWidth="1"/>
    <col min="15" max="259" width="11.42578125" style="3"/>
    <col min="260" max="260" width="85.28515625" style="3" customWidth="1"/>
    <col min="261" max="261" width="20.28515625" style="3" bestFit="1" customWidth="1"/>
    <col min="262" max="262" width="20" style="3" bestFit="1" customWidth="1"/>
    <col min="263" max="264" width="20" style="3" customWidth="1"/>
    <col min="265" max="265" width="20.28515625" style="3" bestFit="1" customWidth="1"/>
    <col min="266" max="515" width="11.42578125" style="3"/>
    <col min="516" max="516" width="85.28515625" style="3" customWidth="1"/>
    <col min="517" max="517" width="20.28515625" style="3" bestFit="1" customWidth="1"/>
    <col min="518" max="518" width="20" style="3" bestFit="1" customWidth="1"/>
    <col min="519" max="520" width="20" style="3" customWidth="1"/>
    <col min="521" max="521" width="20.28515625" style="3" bestFit="1" customWidth="1"/>
    <col min="522" max="771" width="11.42578125" style="3"/>
    <col min="772" max="772" width="85.28515625" style="3" customWidth="1"/>
    <col min="773" max="773" width="20.28515625" style="3" bestFit="1" customWidth="1"/>
    <col min="774" max="774" width="20" style="3" bestFit="1" customWidth="1"/>
    <col min="775" max="776" width="20" style="3" customWidth="1"/>
    <col min="777" max="777" width="20.28515625" style="3" bestFit="1" customWidth="1"/>
    <col min="778" max="1027" width="11.42578125" style="3"/>
    <col min="1028" max="1028" width="85.28515625" style="3" customWidth="1"/>
    <col min="1029" max="1029" width="20.28515625" style="3" bestFit="1" customWidth="1"/>
    <col min="1030" max="1030" width="20" style="3" bestFit="1" customWidth="1"/>
    <col min="1031" max="1032" width="20" style="3" customWidth="1"/>
    <col min="1033" max="1033" width="20.28515625" style="3" bestFit="1" customWidth="1"/>
    <col min="1034" max="1283" width="11.42578125" style="3"/>
    <col min="1284" max="1284" width="85.28515625" style="3" customWidth="1"/>
    <col min="1285" max="1285" width="20.28515625" style="3" bestFit="1" customWidth="1"/>
    <col min="1286" max="1286" width="20" style="3" bestFit="1" customWidth="1"/>
    <col min="1287" max="1288" width="20" style="3" customWidth="1"/>
    <col min="1289" max="1289" width="20.28515625" style="3" bestFit="1" customWidth="1"/>
    <col min="1290" max="1539" width="11.42578125" style="3"/>
    <col min="1540" max="1540" width="85.28515625" style="3" customWidth="1"/>
    <col min="1541" max="1541" width="20.28515625" style="3" bestFit="1" customWidth="1"/>
    <col min="1542" max="1542" width="20" style="3" bestFit="1" customWidth="1"/>
    <col min="1543" max="1544" width="20" style="3" customWidth="1"/>
    <col min="1545" max="1545" width="20.28515625" style="3" bestFit="1" customWidth="1"/>
    <col min="1546" max="1795" width="11.42578125" style="3"/>
    <col min="1796" max="1796" width="85.28515625" style="3" customWidth="1"/>
    <col min="1797" max="1797" width="20.28515625" style="3" bestFit="1" customWidth="1"/>
    <col min="1798" max="1798" width="20" style="3" bestFit="1" customWidth="1"/>
    <col min="1799" max="1800" width="20" style="3" customWidth="1"/>
    <col min="1801" max="1801" width="20.28515625" style="3" bestFit="1" customWidth="1"/>
    <col min="1802" max="2051" width="11.42578125" style="3"/>
    <col min="2052" max="2052" width="85.28515625" style="3" customWidth="1"/>
    <col min="2053" max="2053" width="20.28515625" style="3" bestFit="1" customWidth="1"/>
    <col min="2054" max="2054" width="20" style="3" bestFit="1" customWidth="1"/>
    <col min="2055" max="2056" width="20" style="3" customWidth="1"/>
    <col min="2057" max="2057" width="20.28515625" style="3" bestFit="1" customWidth="1"/>
    <col min="2058" max="2307" width="11.42578125" style="3"/>
    <col min="2308" max="2308" width="85.28515625" style="3" customWidth="1"/>
    <col min="2309" max="2309" width="20.28515625" style="3" bestFit="1" customWidth="1"/>
    <col min="2310" max="2310" width="20" style="3" bestFit="1" customWidth="1"/>
    <col min="2311" max="2312" width="20" style="3" customWidth="1"/>
    <col min="2313" max="2313" width="20.28515625" style="3" bestFit="1" customWidth="1"/>
    <col min="2314" max="2563" width="11.42578125" style="3"/>
    <col min="2564" max="2564" width="85.28515625" style="3" customWidth="1"/>
    <col min="2565" max="2565" width="20.28515625" style="3" bestFit="1" customWidth="1"/>
    <col min="2566" max="2566" width="20" style="3" bestFit="1" customWidth="1"/>
    <col min="2567" max="2568" width="20" style="3" customWidth="1"/>
    <col min="2569" max="2569" width="20.28515625" style="3" bestFit="1" customWidth="1"/>
    <col min="2570" max="2819" width="11.42578125" style="3"/>
    <col min="2820" max="2820" width="85.28515625" style="3" customWidth="1"/>
    <col min="2821" max="2821" width="20.28515625" style="3" bestFit="1" customWidth="1"/>
    <col min="2822" max="2822" width="20" style="3" bestFit="1" customWidth="1"/>
    <col min="2823" max="2824" width="20" style="3" customWidth="1"/>
    <col min="2825" max="2825" width="20.28515625" style="3" bestFit="1" customWidth="1"/>
    <col min="2826" max="3075" width="11.42578125" style="3"/>
    <col min="3076" max="3076" width="85.28515625" style="3" customWidth="1"/>
    <col min="3077" max="3077" width="20.28515625" style="3" bestFit="1" customWidth="1"/>
    <col min="3078" max="3078" width="20" style="3" bestFit="1" customWidth="1"/>
    <col min="3079" max="3080" width="20" style="3" customWidth="1"/>
    <col min="3081" max="3081" width="20.28515625" style="3" bestFit="1" customWidth="1"/>
    <col min="3082" max="3331" width="11.42578125" style="3"/>
    <col min="3332" max="3332" width="85.28515625" style="3" customWidth="1"/>
    <col min="3333" max="3333" width="20.28515625" style="3" bestFit="1" customWidth="1"/>
    <col min="3334" max="3334" width="20" style="3" bestFit="1" customWidth="1"/>
    <col min="3335" max="3336" width="20" style="3" customWidth="1"/>
    <col min="3337" max="3337" width="20.28515625" style="3" bestFit="1" customWidth="1"/>
    <col min="3338" max="3587" width="11.42578125" style="3"/>
    <col min="3588" max="3588" width="85.28515625" style="3" customWidth="1"/>
    <col min="3589" max="3589" width="20.28515625" style="3" bestFit="1" customWidth="1"/>
    <col min="3590" max="3590" width="20" style="3" bestFit="1" customWidth="1"/>
    <col min="3591" max="3592" width="20" style="3" customWidth="1"/>
    <col min="3593" max="3593" width="20.28515625" style="3" bestFit="1" customWidth="1"/>
    <col min="3594" max="3843" width="11.42578125" style="3"/>
    <col min="3844" max="3844" width="85.28515625" style="3" customWidth="1"/>
    <col min="3845" max="3845" width="20.28515625" style="3" bestFit="1" customWidth="1"/>
    <col min="3846" max="3846" width="20" style="3" bestFit="1" customWidth="1"/>
    <col min="3847" max="3848" width="20" style="3" customWidth="1"/>
    <col min="3849" max="3849" width="20.28515625" style="3" bestFit="1" customWidth="1"/>
    <col min="3850" max="4099" width="11.42578125" style="3"/>
    <col min="4100" max="4100" width="85.28515625" style="3" customWidth="1"/>
    <col min="4101" max="4101" width="20.28515625" style="3" bestFit="1" customWidth="1"/>
    <col min="4102" max="4102" width="20" style="3" bestFit="1" customWidth="1"/>
    <col min="4103" max="4104" width="20" style="3" customWidth="1"/>
    <col min="4105" max="4105" width="20.28515625" style="3" bestFit="1" customWidth="1"/>
    <col min="4106" max="4355" width="11.42578125" style="3"/>
    <col min="4356" max="4356" width="85.28515625" style="3" customWidth="1"/>
    <col min="4357" max="4357" width="20.28515625" style="3" bestFit="1" customWidth="1"/>
    <col min="4358" max="4358" width="20" style="3" bestFit="1" customWidth="1"/>
    <col min="4359" max="4360" width="20" style="3" customWidth="1"/>
    <col min="4361" max="4361" width="20.28515625" style="3" bestFit="1" customWidth="1"/>
    <col min="4362" max="4611" width="11.42578125" style="3"/>
    <col min="4612" max="4612" width="85.28515625" style="3" customWidth="1"/>
    <col min="4613" max="4613" width="20.28515625" style="3" bestFit="1" customWidth="1"/>
    <col min="4614" max="4614" width="20" style="3" bestFit="1" customWidth="1"/>
    <col min="4615" max="4616" width="20" style="3" customWidth="1"/>
    <col min="4617" max="4617" width="20.28515625" style="3" bestFit="1" customWidth="1"/>
    <col min="4618" max="4867" width="11.42578125" style="3"/>
    <col min="4868" max="4868" width="85.28515625" style="3" customWidth="1"/>
    <col min="4869" max="4869" width="20.28515625" style="3" bestFit="1" customWidth="1"/>
    <col min="4870" max="4870" width="20" style="3" bestFit="1" customWidth="1"/>
    <col min="4871" max="4872" width="20" style="3" customWidth="1"/>
    <col min="4873" max="4873" width="20.28515625" style="3" bestFit="1" customWidth="1"/>
    <col min="4874" max="5123" width="11.42578125" style="3"/>
    <col min="5124" max="5124" width="85.28515625" style="3" customWidth="1"/>
    <col min="5125" max="5125" width="20.28515625" style="3" bestFit="1" customWidth="1"/>
    <col min="5126" max="5126" width="20" style="3" bestFit="1" customWidth="1"/>
    <col min="5127" max="5128" width="20" style="3" customWidth="1"/>
    <col min="5129" max="5129" width="20.28515625" style="3" bestFit="1" customWidth="1"/>
    <col min="5130" max="5379" width="11.42578125" style="3"/>
    <col min="5380" max="5380" width="85.28515625" style="3" customWidth="1"/>
    <col min="5381" max="5381" width="20.28515625" style="3" bestFit="1" customWidth="1"/>
    <col min="5382" max="5382" width="20" style="3" bestFit="1" customWidth="1"/>
    <col min="5383" max="5384" width="20" style="3" customWidth="1"/>
    <col min="5385" max="5385" width="20.28515625" style="3" bestFit="1" customWidth="1"/>
    <col min="5386" max="5635" width="11.42578125" style="3"/>
    <col min="5636" max="5636" width="85.28515625" style="3" customWidth="1"/>
    <col min="5637" max="5637" width="20.28515625" style="3" bestFit="1" customWidth="1"/>
    <col min="5638" max="5638" width="20" style="3" bestFit="1" customWidth="1"/>
    <col min="5639" max="5640" width="20" style="3" customWidth="1"/>
    <col min="5641" max="5641" width="20.28515625" style="3" bestFit="1" customWidth="1"/>
    <col min="5642" max="5891" width="11.42578125" style="3"/>
    <col min="5892" max="5892" width="85.28515625" style="3" customWidth="1"/>
    <col min="5893" max="5893" width="20.28515625" style="3" bestFit="1" customWidth="1"/>
    <col min="5894" max="5894" width="20" style="3" bestFit="1" customWidth="1"/>
    <col min="5895" max="5896" width="20" style="3" customWidth="1"/>
    <col min="5897" max="5897" width="20.28515625" style="3" bestFit="1" customWidth="1"/>
    <col min="5898" max="6147" width="11.42578125" style="3"/>
    <col min="6148" max="6148" width="85.28515625" style="3" customWidth="1"/>
    <col min="6149" max="6149" width="20.28515625" style="3" bestFit="1" customWidth="1"/>
    <col min="6150" max="6150" width="20" style="3" bestFit="1" customWidth="1"/>
    <col min="6151" max="6152" width="20" style="3" customWidth="1"/>
    <col min="6153" max="6153" width="20.28515625" style="3" bestFit="1" customWidth="1"/>
    <col min="6154" max="6403" width="11.42578125" style="3"/>
    <col min="6404" max="6404" width="85.28515625" style="3" customWidth="1"/>
    <col min="6405" max="6405" width="20.28515625" style="3" bestFit="1" customWidth="1"/>
    <col min="6406" max="6406" width="20" style="3" bestFit="1" customWidth="1"/>
    <col min="6407" max="6408" width="20" style="3" customWidth="1"/>
    <col min="6409" max="6409" width="20.28515625" style="3" bestFit="1" customWidth="1"/>
    <col min="6410" max="6659" width="11.42578125" style="3"/>
    <col min="6660" max="6660" width="85.28515625" style="3" customWidth="1"/>
    <col min="6661" max="6661" width="20.28515625" style="3" bestFit="1" customWidth="1"/>
    <col min="6662" max="6662" width="20" style="3" bestFit="1" customWidth="1"/>
    <col min="6663" max="6664" width="20" style="3" customWidth="1"/>
    <col min="6665" max="6665" width="20.28515625" style="3" bestFit="1" customWidth="1"/>
    <col min="6666" max="6915" width="11.42578125" style="3"/>
    <col min="6916" max="6916" width="85.28515625" style="3" customWidth="1"/>
    <col min="6917" max="6917" width="20.28515625" style="3" bestFit="1" customWidth="1"/>
    <col min="6918" max="6918" width="20" style="3" bestFit="1" customWidth="1"/>
    <col min="6919" max="6920" width="20" style="3" customWidth="1"/>
    <col min="6921" max="6921" width="20.28515625" style="3" bestFit="1" customWidth="1"/>
    <col min="6922" max="7171" width="11.42578125" style="3"/>
    <col min="7172" max="7172" width="85.28515625" style="3" customWidth="1"/>
    <col min="7173" max="7173" width="20.28515625" style="3" bestFit="1" customWidth="1"/>
    <col min="7174" max="7174" width="20" style="3" bestFit="1" customWidth="1"/>
    <col min="7175" max="7176" width="20" style="3" customWidth="1"/>
    <col min="7177" max="7177" width="20.28515625" style="3" bestFit="1" customWidth="1"/>
    <col min="7178" max="7427" width="11.42578125" style="3"/>
    <col min="7428" max="7428" width="85.28515625" style="3" customWidth="1"/>
    <col min="7429" max="7429" width="20.28515625" style="3" bestFit="1" customWidth="1"/>
    <col min="7430" max="7430" width="20" style="3" bestFit="1" customWidth="1"/>
    <col min="7431" max="7432" width="20" style="3" customWidth="1"/>
    <col min="7433" max="7433" width="20.28515625" style="3" bestFit="1" customWidth="1"/>
    <col min="7434" max="7683" width="11.42578125" style="3"/>
    <col min="7684" max="7684" width="85.28515625" style="3" customWidth="1"/>
    <col min="7685" max="7685" width="20.28515625" style="3" bestFit="1" customWidth="1"/>
    <col min="7686" max="7686" width="20" style="3" bestFit="1" customWidth="1"/>
    <col min="7687" max="7688" width="20" style="3" customWidth="1"/>
    <col min="7689" max="7689" width="20.28515625" style="3" bestFit="1" customWidth="1"/>
    <col min="7690" max="7939" width="11.42578125" style="3"/>
    <col min="7940" max="7940" width="85.28515625" style="3" customWidth="1"/>
    <col min="7941" max="7941" width="20.28515625" style="3" bestFit="1" customWidth="1"/>
    <col min="7942" max="7942" width="20" style="3" bestFit="1" customWidth="1"/>
    <col min="7943" max="7944" width="20" style="3" customWidth="1"/>
    <col min="7945" max="7945" width="20.28515625" style="3" bestFit="1" customWidth="1"/>
    <col min="7946" max="8195" width="11.42578125" style="3"/>
    <col min="8196" max="8196" width="85.28515625" style="3" customWidth="1"/>
    <col min="8197" max="8197" width="20.28515625" style="3" bestFit="1" customWidth="1"/>
    <col min="8198" max="8198" width="20" style="3" bestFit="1" customWidth="1"/>
    <col min="8199" max="8200" width="20" style="3" customWidth="1"/>
    <col min="8201" max="8201" width="20.28515625" style="3" bestFit="1" customWidth="1"/>
    <col min="8202" max="8451" width="11.42578125" style="3"/>
    <col min="8452" max="8452" width="85.28515625" style="3" customWidth="1"/>
    <col min="8453" max="8453" width="20.28515625" style="3" bestFit="1" customWidth="1"/>
    <col min="8454" max="8454" width="20" style="3" bestFit="1" customWidth="1"/>
    <col min="8455" max="8456" width="20" style="3" customWidth="1"/>
    <col min="8457" max="8457" width="20.28515625" style="3" bestFit="1" customWidth="1"/>
    <col min="8458" max="8707" width="11.42578125" style="3"/>
    <col min="8708" max="8708" width="85.28515625" style="3" customWidth="1"/>
    <col min="8709" max="8709" width="20.28515625" style="3" bestFit="1" customWidth="1"/>
    <col min="8710" max="8710" width="20" style="3" bestFit="1" customWidth="1"/>
    <col min="8711" max="8712" width="20" style="3" customWidth="1"/>
    <col min="8713" max="8713" width="20.28515625" style="3" bestFit="1" customWidth="1"/>
    <col min="8714" max="8963" width="11.42578125" style="3"/>
    <col min="8964" max="8964" width="85.28515625" style="3" customWidth="1"/>
    <col min="8965" max="8965" width="20.28515625" style="3" bestFit="1" customWidth="1"/>
    <col min="8966" max="8966" width="20" style="3" bestFit="1" customWidth="1"/>
    <col min="8967" max="8968" width="20" style="3" customWidth="1"/>
    <col min="8969" max="8969" width="20.28515625" style="3" bestFit="1" customWidth="1"/>
    <col min="8970" max="9219" width="11.42578125" style="3"/>
    <col min="9220" max="9220" width="85.28515625" style="3" customWidth="1"/>
    <col min="9221" max="9221" width="20.28515625" style="3" bestFit="1" customWidth="1"/>
    <col min="9222" max="9222" width="20" style="3" bestFit="1" customWidth="1"/>
    <col min="9223" max="9224" width="20" style="3" customWidth="1"/>
    <col min="9225" max="9225" width="20.28515625" style="3" bestFit="1" customWidth="1"/>
    <col min="9226" max="9475" width="11.42578125" style="3"/>
    <col min="9476" max="9476" width="85.28515625" style="3" customWidth="1"/>
    <col min="9477" max="9477" width="20.28515625" style="3" bestFit="1" customWidth="1"/>
    <col min="9478" max="9478" width="20" style="3" bestFit="1" customWidth="1"/>
    <col min="9479" max="9480" width="20" style="3" customWidth="1"/>
    <col min="9481" max="9481" width="20.28515625" style="3" bestFit="1" customWidth="1"/>
    <col min="9482" max="9731" width="11.42578125" style="3"/>
    <col min="9732" max="9732" width="85.28515625" style="3" customWidth="1"/>
    <col min="9733" max="9733" width="20.28515625" style="3" bestFit="1" customWidth="1"/>
    <col min="9734" max="9734" width="20" style="3" bestFit="1" customWidth="1"/>
    <col min="9735" max="9736" width="20" style="3" customWidth="1"/>
    <col min="9737" max="9737" width="20.28515625" style="3" bestFit="1" customWidth="1"/>
    <col min="9738" max="9987" width="11.42578125" style="3"/>
    <col min="9988" max="9988" width="85.28515625" style="3" customWidth="1"/>
    <col min="9989" max="9989" width="20.28515625" style="3" bestFit="1" customWidth="1"/>
    <col min="9990" max="9990" width="20" style="3" bestFit="1" customWidth="1"/>
    <col min="9991" max="9992" width="20" style="3" customWidth="1"/>
    <col min="9993" max="9993" width="20.28515625" style="3" bestFit="1" customWidth="1"/>
    <col min="9994" max="10243" width="11.42578125" style="3"/>
    <col min="10244" max="10244" width="85.28515625" style="3" customWidth="1"/>
    <col min="10245" max="10245" width="20.28515625" style="3" bestFit="1" customWidth="1"/>
    <col min="10246" max="10246" width="20" style="3" bestFit="1" customWidth="1"/>
    <col min="10247" max="10248" width="20" style="3" customWidth="1"/>
    <col min="10249" max="10249" width="20.28515625" style="3" bestFit="1" customWidth="1"/>
    <col min="10250" max="10499" width="11.42578125" style="3"/>
    <col min="10500" max="10500" width="85.28515625" style="3" customWidth="1"/>
    <col min="10501" max="10501" width="20.28515625" style="3" bestFit="1" customWidth="1"/>
    <col min="10502" max="10502" width="20" style="3" bestFit="1" customWidth="1"/>
    <col min="10503" max="10504" width="20" style="3" customWidth="1"/>
    <col min="10505" max="10505" width="20.28515625" style="3" bestFit="1" customWidth="1"/>
    <col min="10506" max="10755" width="11.42578125" style="3"/>
    <col min="10756" max="10756" width="85.28515625" style="3" customWidth="1"/>
    <col min="10757" max="10757" width="20.28515625" style="3" bestFit="1" customWidth="1"/>
    <col min="10758" max="10758" width="20" style="3" bestFit="1" customWidth="1"/>
    <col min="10759" max="10760" width="20" style="3" customWidth="1"/>
    <col min="10761" max="10761" width="20.28515625" style="3" bestFit="1" customWidth="1"/>
    <col min="10762" max="11011" width="11.42578125" style="3"/>
    <col min="11012" max="11012" width="85.28515625" style="3" customWidth="1"/>
    <col min="11013" max="11013" width="20.28515625" style="3" bestFit="1" customWidth="1"/>
    <col min="11014" max="11014" width="20" style="3" bestFit="1" customWidth="1"/>
    <col min="11015" max="11016" width="20" style="3" customWidth="1"/>
    <col min="11017" max="11017" width="20.28515625" style="3" bestFit="1" customWidth="1"/>
    <col min="11018" max="11267" width="11.42578125" style="3"/>
    <col min="11268" max="11268" width="85.28515625" style="3" customWidth="1"/>
    <col min="11269" max="11269" width="20.28515625" style="3" bestFit="1" customWidth="1"/>
    <col min="11270" max="11270" width="20" style="3" bestFit="1" customWidth="1"/>
    <col min="11271" max="11272" width="20" style="3" customWidth="1"/>
    <col min="11273" max="11273" width="20.28515625" style="3" bestFit="1" customWidth="1"/>
    <col min="11274" max="11523" width="11.42578125" style="3"/>
    <col min="11524" max="11524" width="85.28515625" style="3" customWidth="1"/>
    <col min="11525" max="11525" width="20.28515625" style="3" bestFit="1" customWidth="1"/>
    <col min="11526" max="11526" width="20" style="3" bestFit="1" customWidth="1"/>
    <col min="11527" max="11528" width="20" style="3" customWidth="1"/>
    <col min="11529" max="11529" width="20.28515625" style="3" bestFit="1" customWidth="1"/>
    <col min="11530" max="11779" width="11.42578125" style="3"/>
    <col min="11780" max="11780" width="85.28515625" style="3" customWidth="1"/>
    <col min="11781" max="11781" width="20.28515625" style="3" bestFit="1" customWidth="1"/>
    <col min="11782" max="11782" width="20" style="3" bestFit="1" customWidth="1"/>
    <col min="11783" max="11784" width="20" style="3" customWidth="1"/>
    <col min="11785" max="11785" width="20.28515625" style="3" bestFit="1" customWidth="1"/>
    <col min="11786" max="12035" width="11.42578125" style="3"/>
    <col min="12036" max="12036" width="85.28515625" style="3" customWidth="1"/>
    <col min="12037" max="12037" width="20.28515625" style="3" bestFit="1" customWidth="1"/>
    <col min="12038" max="12038" width="20" style="3" bestFit="1" customWidth="1"/>
    <col min="12039" max="12040" width="20" style="3" customWidth="1"/>
    <col min="12041" max="12041" width="20.28515625" style="3" bestFit="1" customWidth="1"/>
    <col min="12042" max="12291" width="11.42578125" style="3"/>
    <col min="12292" max="12292" width="85.28515625" style="3" customWidth="1"/>
    <col min="12293" max="12293" width="20.28515625" style="3" bestFit="1" customWidth="1"/>
    <col min="12294" max="12294" width="20" style="3" bestFit="1" customWidth="1"/>
    <col min="12295" max="12296" width="20" style="3" customWidth="1"/>
    <col min="12297" max="12297" width="20.28515625" style="3" bestFit="1" customWidth="1"/>
    <col min="12298" max="12547" width="11.42578125" style="3"/>
    <col min="12548" max="12548" width="85.28515625" style="3" customWidth="1"/>
    <col min="12549" max="12549" width="20.28515625" style="3" bestFit="1" customWidth="1"/>
    <col min="12550" max="12550" width="20" style="3" bestFit="1" customWidth="1"/>
    <col min="12551" max="12552" width="20" style="3" customWidth="1"/>
    <col min="12553" max="12553" width="20.28515625" style="3" bestFit="1" customWidth="1"/>
    <col min="12554" max="12803" width="11.42578125" style="3"/>
    <col min="12804" max="12804" width="85.28515625" style="3" customWidth="1"/>
    <col min="12805" max="12805" width="20.28515625" style="3" bestFit="1" customWidth="1"/>
    <col min="12806" max="12806" width="20" style="3" bestFit="1" customWidth="1"/>
    <col min="12807" max="12808" width="20" style="3" customWidth="1"/>
    <col min="12809" max="12809" width="20.28515625" style="3" bestFit="1" customWidth="1"/>
    <col min="12810" max="13059" width="11.42578125" style="3"/>
    <col min="13060" max="13060" width="85.28515625" style="3" customWidth="1"/>
    <col min="13061" max="13061" width="20.28515625" style="3" bestFit="1" customWidth="1"/>
    <col min="13062" max="13062" width="20" style="3" bestFit="1" customWidth="1"/>
    <col min="13063" max="13064" width="20" style="3" customWidth="1"/>
    <col min="13065" max="13065" width="20.28515625" style="3" bestFit="1" customWidth="1"/>
    <col min="13066" max="13315" width="11.42578125" style="3"/>
    <col min="13316" max="13316" width="85.28515625" style="3" customWidth="1"/>
    <col min="13317" max="13317" width="20.28515625" style="3" bestFit="1" customWidth="1"/>
    <col min="13318" max="13318" width="20" style="3" bestFit="1" customWidth="1"/>
    <col min="13319" max="13320" width="20" style="3" customWidth="1"/>
    <col min="13321" max="13321" width="20.28515625" style="3" bestFit="1" customWidth="1"/>
    <col min="13322" max="13571" width="11.42578125" style="3"/>
    <col min="13572" max="13572" width="85.28515625" style="3" customWidth="1"/>
    <col min="13573" max="13573" width="20.28515625" style="3" bestFit="1" customWidth="1"/>
    <col min="13574" max="13574" width="20" style="3" bestFit="1" customWidth="1"/>
    <col min="13575" max="13576" width="20" style="3" customWidth="1"/>
    <col min="13577" max="13577" width="20.28515625" style="3" bestFit="1" customWidth="1"/>
    <col min="13578" max="13827" width="11.42578125" style="3"/>
    <col min="13828" max="13828" width="85.28515625" style="3" customWidth="1"/>
    <col min="13829" max="13829" width="20.28515625" style="3" bestFit="1" customWidth="1"/>
    <col min="13830" max="13830" width="20" style="3" bestFit="1" customWidth="1"/>
    <col min="13831" max="13832" width="20" style="3" customWidth="1"/>
    <col min="13833" max="13833" width="20.28515625" style="3" bestFit="1" customWidth="1"/>
    <col min="13834" max="14083" width="11.42578125" style="3"/>
    <col min="14084" max="14084" width="85.28515625" style="3" customWidth="1"/>
    <col min="14085" max="14085" width="20.28515625" style="3" bestFit="1" customWidth="1"/>
    <col min="14086" max="14086" width="20" style="3" bestFit="1" customWidth="1"/>
    <col min="14087" max="14088" width="20" style="3" customWidth="1"/>
    <col min="14089" max="14089" width="20.28515625" style="3" bestFit="1" customWidth="1"/>
    <col min="14090" max="14339" width="11.42578125" style="3"/>
    <col min="14340" max="14340" width="85.28515625" style="3" customWidth="1"/>
    <col min="14341" max="14341" width="20.28515625" style="3" bestFit="1" customWidth="1"/>
    <col min="14342" max="14342" width="20" style="3" bestFit="1" customWidth="1"/>
    <col min="14343" max="14344" width="20" style="3" customWidth="1"/>
    <col min="14345" max="14345" width="20.28515625" style="3" bestFit="1" customWidth="1"/>
    <col min="14346" max="14595" width="11.42578125" style="3"/>
    <col min="14596" max="14596" width="85.28515625" style="3" customWidth="1"/>
    <col min="14597" max="14597" width="20.28515625" style="3" bestFit="1" customWidth="1"/>
    <col min="14598" max="14598" width="20" style="3" bestFit="1" customWidth="1"/>
    <col min="14599" max="14600" width="20" style="3" customWidth="1"/>
    <col min="14601" max="14601" width="20.28515625" style="3" bestFit="1" customWidth="1"/>
    <col min="14602" max="14851" width="11.42578125" style="3"/>
    <col min="14852" max="14852" width="85.28515625" style="3" customWidth="1"/>
    <col min="14853" max="14853" width="20.28515625" style="3" bestFit="1" customWidth="1"/>
    <col min="14854" max="14854" width="20" style="3" bestFit="1" customWidth="1"/>
    <col min="14855" max="14856" width="20" style="3" customWidth="1"/>
    <col min="14857" max="14857" width="20.28515625" style="3" bestFit="1" customWidth="1"/>
    <col min="14858" max="15107" width="11.42578125" style="3"/>
    <col min="15108" max="15108" width="85.28515625" style="3" customWidth="1"/>
    <col min="15109" max="15109" width="20.28515625" style="3" bestFit="1" customWidth="1"/>
    <col min="15110" max="15110" width="20" style="3" bestFit="1" customWidth="1"/>
    <col min="15111" max="15112" width="20" style="3" customWidth="1"/>
    <col min="15113" max="15113" width="20.28515625" style="3" bestFit="1" customWidth="1"/>
    <col min="15114" max="15363" width="11.42578125" style="3"/>
    <col min="15364" max="15364" width="85.28515625" style="3" customWidth="1"/>
    <col min="15365" max="15365" width="20.28515625" style="3" bestFit="1" customWidth="1"/>
    <col min="15366" max="15366" width="20" style="3" bestFit="1" customWidth="1"/>
    <col min="15367" max="15368" width="20" style="3" customWidth="1"/>
    <col min="15369" max="15369" width="20.28515625" style="3" bestFit="1" customWidth="1"/>
    <col min="15370" max="15619" width="11.42578125" style="3"/>
    <col min="15620" max="15620" width="85.28515625" style="3" customWidth="1"/>
    <col min="15621" max="15621" width="20.28515625" style="3" bestFit="1" customWidth="1"/>
    <col min="15622" max="15622" width="20" style="3" bestFit="1" customWidth="1"/>
    <col min="15623" max="15624" width="20" style="3" customWidth="1"/>
    <col min="15625" max="15625" width="20.28515625" style="3" bestFit="1" customWidth="1"/>
    <col min="15626" max="15875" width="11.42578125" style="3"/>
    <col min="15876" max="15876" width="85.28515625" style="3" customWidth="1"/>
    <col min="15877" max="15877" width="20.28515625" style="3" bestFit="1" customWidth="1"/>
    <col min="15878" max="15878" width="20" style="3" bestFit="1" customWidth="1"/>
    <col min="15879" max="15880" width="20" style="3" customWidth="1"/>
    <col min="15881" max="15881" width="20.28515625" style="3" bestFit="1" customWidth="1"/>
    <col min="15882" max="16131" width="11.42578125" style="3"/>
    <col min="16132" max="16132" width="85.28515625" style="3" customWidth="1"/>
    <col min="16133" max="16133" width="20.28515625" style="3" bestFit="1" customWidth="1"/>
    <col min="16134" max="16134" width="20" style="3" bestFit="1" customWidth="1"/>
    <col min="16135" max="16136" width="20" style="3" customWidth="1"/>
    <col min="16137" max="16137" width="20.28515625" style="3" bestFit="1" customWidth="1"/>
    <col min="16138" max="16384" width="11.42578125" style="3"/>
  </cols>
  <sheetData>
    <row r="1" spans="1:15" s="1" customFormat="1" x14ac:dyDescent="0.25">
      <c r="A1" s="5"/>
      <c r="B1" s="6"/>
      <c r="C1" s="5"/>
      <c r="D1" s="7"/>
      <c r="E1" s="5"/>
      <c r="F1" s="5"/>
      <c r="G1" s="5"/>
      <c r="H1" s="5"/>
      <c r="I1" s="5"/>
      <c r="J1" s="5"/>
      <c r="K1" s="5"/>
      <c r="L1" s="5"/>
      <c r="M1" s="5"/>
    </row>
    <row r="2" spans="1:15" s="1" customFormat="1" ht="51.75" customHeight="1" x14ac:dyDescent="0.25">
      <c r="A2" s="5"/>
      <c r="B2" s="6"/>
      <c r="D2" s="69" t="s">
        <v>64</v>
      </c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" customFormat="1" ht="16.5" customHeight="1" x14ac:dyDescent="0.25">
      <c r="A3" s="5"/>
      <c r="B3" s="8"/>
      <c r="C3" s="65"/>
      <c r="D3" s="70" t="s">
        <v>80</v>
      </c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" customFormat="1" ht="16.5" customHeight="1" x14ac:dyDescent="0.25">
      <c r="A4" s="5"/>
      <c r="B4" s="6"/>
      <c r="C4" s="65"/>
      <c r="D4" s="65"/>
      <c r="E4" s="65"/>
      <c r="F4" s="65"/>
      <c r="G4" s="65"/>
      <c r="H4" s="65"/>
      <c r="I4" s="65"/>
      <c r="J4" s="65"/>
      <c r="K4" s="65"/>
      <c r="L4" s="5"/>
      <c r="M4" s="5"/>
      <c r="N4" s="5"/>
      <c r="O4" s="5"/>
    </row>
    <row r="5" spans="1:15" s="1" customFormat="1" x14ac:dyDescent="0.25">
      <c r="A5" s="5"/>
      <c r="B5" s="6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x14ac:dyDescent="0.25">
      <c r="A6" s="5"/>
      <c r="B6" s="9" t="s">
        <v>79</v>
      </c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x14ac:dyDescent="0.25">
      <c r="A7" s="5"/>
      <c r="B7" s="6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x14ac:dyDescent="0.25">
      <c r="A8" s="5"/>
      <c r="B8" s="6"/>
      <c r="C8" s="5"/>
      <c r="D8" s="66" t="s">
        <v>0</v>
      </c>
      <c r="E8" s="67"/>
      <c r="F8" s="67"/>
      <c r="G8" s="67"/>
      <c r="H8" s="67"/>
      <c r="I8" s="67"/>
      <c r="J8" s="67"/>
      <c r="K8" s="67"/>
      <c r="L8" s="67"/>
      <c r="M8" s="68"/>
      <c r="N8" s="72">
        <f>'[1]Balance-1'!O8</f>
        <v>0</v>
      </c>
      <c r="O8" s="5"/>
    </row>
    <row r="9" spans="1:15" x14ac:dyDescent="0.3"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8"/>
      <c r="N9" s="72" t="s">
        <v>76</v>
      </c>
      <c r="O9" s="5"/>
    </row>
    <row r="10" spans="1:15" x14ac:dyDescent="0.3">
      <c r="D10" s="66" t="s">
        <v>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5"/>
    </row>
    <row r="11" spans="1:15" x14ac:dyDescent="0.3">
      <c r="D11" s="11"/>
      <c r="E11" s="12">
        <f>'[1]Balance-1'!E11</f>
        <v>0</v>
      </c>
      <c r="F11" s="71">
        <v>44561</v>
      </c>
      <c r="G11" s="12">
        <f>'[1]Balance-1'!G11</f>
        <v>0</v>
      </c>
      <c r="H11" s="12" t="s">
        <v>65</v>
      </c>
      <c r="I11" s="12">
        <f>'[1]Balance-1'!I11</f>
        <v>0</v>
      </c>
      <c r="J11" s="12" t="s">
        <v>66</v>
      </c>
      <c r="K11" s="2" t="s">
        <v>67</v>
      </c>
      <c r="L11" s="2" t="s">
        <v>65</v>
      </c>
      <c r="M11" s="12">
        <f>'[1]Balance-2'!N11</f>
        <v>0</v>
      </c>
      <c r="N11" s="2" t="s">
        <v>77</v>
      </c>
      <c r="O11" s="5"/>
    </row>
    <row r="12" spans="1:15" x14ac:dyDescent="0.3">
      <c r="D12" s="13" t="s">
        <v>3</v>
      </c>
      <c r="E12" s="14"/>
      <c r="F12" s="15"/>
      <c r="G12" s="15"/>
      <c r="H12" s="15"/>
      <c r="I12" s="15"/>
      <c r="J12" s="14"/>
      <c r="K12" s="4"/>
      <c r="L12" s="4"/>
      <c r="M12" s="14"/>
      <c r="N12" s="4"/>
      <c r="O12" s="5"/>
    </row>
    <row r="13" spans="1:15" x14ac:dyDescent="0.3">
      <c r="D13" s="16" t="s">
        <v>68</v>
      </c>
      <c r="E13" s="17">
        <f>E14+E28</f>
        <v>10485160.362599999</v>
      </c>
      <c r="F13" s="17">
        <f>F14+F28</f>
        <v>14004937.150000002</v>
      </c>
      <c r="G13" s="17">
        <f>F13-E13</f>
        <v>3519776.7874000035</v>
      </c>
      <c r="H13" s="73">
        <f>(F13/E13)</f>
        <v>1.3356912689628342</v>
      </c>
      <c r="I13" s="17">
        <f>I14+I28</f>
        <v>11860652.99</v>
      </c>
      <c r="J13" s="17">
        <f>F13-I13</f>
        <v>2144284.160000002</v>
      </c>
      <c r="K13" s="19">
        <f>(I13/E13)-1</f>
        <v>0.1311847010281606</v>
      </c>
      <c r="L13" s="19">
        <f>F13/I13</f>
        <v>1.1807897222697519</v>
      </c>
      <c r="M13" s="17">
        <f>I13-E13</f>
        <v>1375492.6274000015</v>
      </c>
      <c r="N13" s="19">
        <f>(I13/E13)-1</f>
        <v>0.1311847010281606</v>
      </c>
      <c r="O13" s="5"/>
    </row>
    <row r="14" spans="1:15" x14ac:dyDescent="0.3">
      <c r="D14" s="20" t="s">
        <v>4</v>
      </c>
      <c r="E14" s="21">
        <f>E15+E18</f>
        <v>3018453.75</v>
      </c>
      <c r="F14" s="21">
        <f>F15+F18</f>
        <v>0</v>
      </c>
      <c r="G14" s="21">
        <f t="shared" ref="G14:G77" si="0">F14-E14</f>
        <v>-3018453.75</v>
      </c>
      <c r="H14" s="74">
        <f t="shared" ref="H14:H76" si="1">(F14/E14)</f>
        <v>0</v>
      </c>
      <c r="I14" s="21">
        <f>I15+I18</f>
        <v>4360817.9799999995</v>
      </c>
      <c r="J14" s="21">
        <f t="shared" ref="J14:J77" si="2">F14-I14</f>
        <v>-4360817.9799999995</v>
      </c>
      <c r="K14" s="22">
        <f>(I14/E14)-1</f>
        <v>0.44471916457225813</v>
      </c>
      <c r="L14" s="22">
        <f>F14/I14</f>
        <v>0</v>
      </c>
      <c r="M14" s="21">
        <f t="shared" ref="M14:M77" si="3">I14-E14</f>
        <v>1342364.2299999995</v>
      </c>
      <c r="N14" s="22">
        <f t="shared" ref="N14:N76" si="4">(I14/E14)-1</f>
        <v>0.44471916457225813</v>
      </c>
      <c r="O14" s="5"/>
    </row>
    <row r="15" spans="1:15" x14ac:dyDescent="0.3">
      <c r="D15" s="23" t="s">
        <v>5</v>
      </c>
      <c r="E15" s="24">
        <f>SUM(E16:E17)</f>
        <v>0</v>
      </c>
      <c r="F15" s="24">
        <f>SUM(F16:F17)</f>
        <v>0</v>
      </c>
      <c r="G15" s="24">
        <f t="shared" si="0"/>
        <v>0</v>
      </c>
      <c r="H15" s="25"/>
      <c r="I15" s="24">
        <f>SUM(I16:I17)</f>
        <v>0</v>
      </c>
      <c r="J15" s="24">
        <f t="shared" si="2"/>
        <v>0</v>
      </c>
      <c r="K15" s="26"/>
      <c r="L15" s="26"/>
      <c r="M15" s="24">
        <f t="shared" si="3"/>
        <v>0</v>
      </c>
      <c r="N15" s="26" t="s">
        <v>78</v>
      </c>
      <c r="O15" s="5"/>
    </row>
    <row r="16" spans="1:15" x14ac:dyDescent="0.3">
      <c r="D16" s="23" t="s">
        <v>6</v>
      </c>
      <c r="E16" s="24">
        <v>0</v>
      </c>
      <c r="F16" s="27">
        <v>0</v>
      </c>
      <c r="G16" s="27">
        <f t="shared" si="0"/>
        <v>0</v>
      </c>
      <c r="H16" s="25"/>
      <c r="I16" s="27">
        <v>0</v>
      </c>
      <c r="J16" s="27">
        <f t="shared" si="2"/>
        <v>0</v>
      </c>
      <c r="K16" s="28"/>
      <c r="L16" s="28"/>
      <c r="M16" s="27">
        <f t="shared" si="3"/>
        <v>0</v>
      </c>
      <c r="N16" s="28" t="s">
        <v>78</v>
      </c>
      <c r="O16" s="5"/>
    </row>
    <row r="17" spans="4:15" x14ac:dyDescent="0.3">
      <c r="D17" s="23" t="s">
        <v>7</v>
      </c>
      <c r="E17" s="24">
        <v>0</v>
      </c>
      <c r="F17" s="27">
        <v>0</v>
      </c>
      <c r="G17" s="27">
        <f t="shared" si="0"/>
        <v>0</v>
      </c>
      <c r="H17" s="25"/>
      <c r="I17" s="27">
        <v>0</v>
      </c>
      <c r="J17" s="27">
        <f t="shared" si="2"/>
        <v>0</v>
      </c>
      <c r="K17" s="28"/>
      <c r="L17" s="28"/>
      <c r="M17" s="27">
        <f t="shared" si="3"/>
        <v>0</v>
      </c>
      <c r="N17" s="28" t="s">
        <v>78</v>
      </c>
      <c r="O17" s="5"/>
    </row>
    <row r="18" spans="4:15" x14ac:dyDescent="0.3">
      <c r="D18" s="23" t="s">
        <v>8</v>
      </c>
      <c r="E18" s="24">
        <f>SUM(E19:E20)</f>
        <v>3018453.75</v>
      </c>
      <c r="F18" s="24">
        <f>SUM(F19:F20)</f>
        <v>0</v>
      </c>
      <c r="G18" s="24">
        <f t="shared" si="0"/>
        <v>-3018453.75</v>
      </c>
      <c r="H18" s="75">
        <f t="shared" si="1"/>
        <v>0</v>
      </c>
      <c r="I18" s="24">
        <f>SUM(I19:I20)</f>
        <v>4360817.9799999995</v>
      </c>
      <c r="J18" s="24">
        <f t="shared" si="2"/>
        <v>-4360817.9799999995</v>
      </c>
      <c r="K18" s="26">
        <f>(I18/E18)-1</f>
        <v>0.44471916457225813</v>
      </c>
      <c r="L18" s="26">
        <f>F18/I18</f>
        <v>0</v>
      </c>
      <c r="M18" s="24">
        <f t="shared" si="3"/>
        <v>1342364.2299999995</v>
      </c>
      <c r="N18" s="26">
        <f t="shared" si="4"/>
        <v>0.44471916457225813</v>
      </c>
      <c r="O18" s="5"/>
    </row>
    <row r="19" spans="4:15" x14ac:dyDescent="0.3">
      <c r="D19" s="23" t="s">
        <v>9</v>
      </c>
      <c r="E19" s="24">
        <v>2558507.75</v>
      </c>
      <c r="F19" s="24">
        <f>'[1]705'!F13</f>
        <v>0</v>
      </c>
      <c r="G19" s="27">
        <f t="shared" si="0"/>
        <v>-2558507.75</v>
      </c>
      <c r="H19" s="76">
        <f t="shared" si="1"/>
        <v>0</v>
      </c>
      <c r="I19" s="27">
        <v>3851867.82</v>
      </c>
      <c r="J19" s="27">
        <f t="shared" si="2"/>
        <v>-3851867.82</v>
      </c>
      <c r="K19" s="28" t="e">
        <f>(I19/F19)-1</f>
        <v>#DIV/0!</v>
      </c>
      <c r="L19" s="28">
        <f>F19/I19</f>
        <v>0</v>
      </c>
      <c r="M19" s="27">
        <f t="shared" si="3"/>
        <v>1293360.0699999998</v>
      </c>
      <c r="N19" s="28">
        <f t="shared" si="4"/>
        <v>0.50551344626569916</v>
      </c>
      <c r="O19" s="5"/>
    </row>
    <row r="20" spans="4:15" x14ac:dyDescent="0.3">
      <c r="D20" s="23" t="s">
        <v>10</v>
      </c>
      <c r="E20" s="24">
        <v>459946</v>
      </c>
      <c r="F20" s="24">
        <f>'[1]705'!F15-'[1]Pda-Ganc'!F19</f>
        <v>0</v>
      </c>
      <c r="G20" s="27">
        <f t="shared" si="0"/>
        <v>-459946</v>
      </c>
      <c r="H20" s="76">
        <f t="shared" si="1"/>
        <v>0</v>
      </c>
      <c r="I20" s="27">
        <v>508950.16</v>
      </c>
      <c r="J20" s="27">
        <f t="shared" si="2"/>
        <v>-508950.16</v>
      </c>
      <c r="K20" s="28" t="e">
        <f>(I20/F20)-1</f>
        <v>#DIV/0!</v>
      </c>
      <c r="L20" s="28">
        <f>F20/I20</f>
        <v>0</v>
      </c>
      <c r="M20" s="27">
        <f t="shared" si="3"/>
        <v>49004.159999999974</v>
      </c>
      <c r="N20" s="28">
        <f t="shared" si="4"/>
        <v>0.10654328986446227</v>
      </c>
      <c r="O20" s="5"/>
    </row>
    <row r="21" spans="4:15" x14ac:dyDescent="0.3">
      <c r="D21" s="29" t="s">
        <v>69</v>
      </c>
      <c r="E21" s="30">
        <v>0</v>
      </c>
      <c r="F21" s="31">
        <v>0</v>
      </c>
      <c r="G21" s="31">
        <f t="shared" si="0"/>
        <v>0</v>
      </c>
      <c r="H21" s="32"/>
      <c r="I21" s="31">
        <v>0</v>
      </c>
      <c r="J21" s="31">
        <f t="shared" si="2"/>
        <v>0</v>
      </c>
      <c r="K21" s="33"/>
      <c r="L21" s="33"/>
      <c r="M21" s="31">
        <f t="shared" si="3"/>
        <v>0</v>
      </c>
      <c r="N21" s="33" t="s">
        <v>78</v>
      </c>
      <c r="O21" s="5"/>
    </row>
    <row r="22" spans="4:15" x14ac:dyDescent="0.3">
      <c r="D22" s="34" t="s">
        <v>11</v>
      </c>
      <c r="E22" s="30">
        <v>0</v>
      </c>
      <c r="F22" s="31">
        <v>0</v>
      </c>
      <c r="G22" s="31">
        <f t="shared" si="0"/>
        <v>0</v>
      </c>
      <c r="H22" s="32"/>
      <c r="I22" s="31">
        <v>0</v>
      </c>
      <c r="J22" s="31">
        <f t="shared" si="2"/>
        <v>0</v>
      </c>
      <c r="K22" s="33"/>
      <c r="L22" s="33"/>
      <c r="M22" s="31">
        <f t="shared" si="3"/>
        <v>0</v>
      </c>
      <c r="N22" s="33" t="s">
        <v>78</v>
      </c>
      <c r="O22" s="5"/>
    </row>
    <row r="23" spans="4:15" x14ac:dyDescent="0.3">
      <c r="D23" s="34" t="s">
        <v>12</v>
      </c>
      <c r="E23" s="31">
        <f>SUM(E24:E27)</f>
        <v>0</v>
      </c>
      <c r="F23" s="31">
        <f>SUM(F24:F27)</f>
        <v>0</v>
      </c>
      <c r="G23" s="31">
        <f t="shared" si="0"/>
        <v>0</v>
      </c>
      <c r="H23" s="32"/>
      <c r="I23" s="31">
        <f>SUM(I24:I27)</f>
        <v>0</v>
      </c>
      <c r="J23" s="31">
        <f t="shared" si="2"/>
        <v>0</v>
      </c>
      <c r="K23" s="33"/>
      <c r="L23" s="33"/>
      <c r="M23" s="31">
        <f t="shared" si="3"/>
        <v>0</v>
      </c>
      <c r="N23" s="33" t="s">
        <v>78</v>
      </c>
      <c r="O23" s="5"/>
    </row>
    <row r="24" spans="4:15" x14ac:dyDescent="0.3">
      <c r="D24" s="23" t="s">
        <v>13</v>
      </c>
      <c r="E24" s="24">
        <v>0</v>
      </c>
      <c r="F24" s="27">
        <v>0</v>
      </c>
      <c r="G24" s="27">
        <f t="shared" si="0"/>
        <v>0</v>
      </c>
      <c r="H24" s="35"/>
      <c r="I24" s="27">
        <v>0</v>
      </c>
      <c r="J24" s="27">
        <f t="shared" si="2"/>
        <v>0</v>
      </c>
      <c r="K24" s="28"/>
      <c r="L24" s="28"/>
      <c r="M24" s="27">
        <f t="shared" si="3"/>
        <v>0</v>
      </c>
      <c r="N24" s="28" t="s">
        <v>78</v>
      </c>
      <c r="O24" s="5"/>
    </row>
    <row r="25" spans="4:15" x14ac:dyDescent="0.3">
      <c r="D25" s="23" t="s">
        <v>14</v>
      </c>
      <c r="E25" s="24">
        <v>0</v>
      </c>
      <c r="F25" s="27">
        <v>0</v>
      </c>
      <c r="G25" s="27">
        <f t="shared" si="0"/>
        <v>0</v>
      </c>
      <c r="H25" s="35"/>
      <c r="I25" s="27">
        <v>0</v>
      </c>
      <c r="J25" s="27">
        <f t="shared" si="2"/>
        <v>0</v>
      </c>
      <c r="K25" s="28"/>
      <c r="L25" s="28"/>
      <c r="M25" s="27">
        <f t="shared" si="3"/>
        <v>0</v>
      </c>
      <c r="N25" s="28" t="s">
        <v>78</v>
      </c>
      <c r="O25" s="5"/>
    </row>
    <row r="26" spans="4:15" x14ac:dyDescent="0.3">
      <c r="D26" s="23" t="s">
        <v>15</v>
      </c>
      <c r="E26" s="24">
        <v>0</v>
      </c>
      <c r="F26" s="27">
        <v>0</v>
      </c>
      <c r="G26" s="27">
        <f t="shared" si="0"/>
        <v>0</v>
      </c>
      <c r="H26" s="35"/>
      <c r="I26" s="27">
        <v>0</v>
      </c>
      <c r="J26" s="27">
        <f t="shared" si="2"/>
        <v>0</v>
      </c>
      <c r="K26" s="28"/>
      <c r="L26" s="28"/>
      <c r="M26" s="27">
        <f t="shared" si="3"/>
        <v>0</v>
      </c>
      <c r="N26" s="28" t="s">
        <v>78</v>
      </c>
      <c r="O26" s="5"/>
    </row>
    <row r="27" spans="4:15" x14ac:dyDescent="0.3">
      <c r="D27" s="23" t="s">
        <v>16</v>
      </c>
      <c r="E27" s="24">
        <v>0</v>
      </c>
      <c r="F27" s="27">
        <v>0</v>
      </c>
      <c r="G27" s="27">
        <f t="shared" si="0"/>
        <v>0</v>
      </c>
      <c r="H27" s="35"/>
      <c r="I27" s="27">
        <v>0</v>
      </c>
      <c r="J27" s="27">
        <f t="shared" si="2"/>
        <v>0</v>
      </c>
      <c r="K27" s="28"/>
      <c r="L27" s="28"/>
      <c r="M27" s="27">
        <f t="shared" si="3"/>
        <v>0</v>
      </c>
      <c r="N27" s="28" t="s">
        <v>78</v>
      </c>
      <c r="O27" s="5"/>
    </row>
    <row r="28" spans="4:15" x14ac:dyDescent="0.3">
      <c r="D28" s="34" t="s">
        <v>17</v>
      </c>
      <c r="E28" s="31">
        <f>E29+E30</f>
        <v>7466706.6125999996</v>
      </c>
      <c r="F28" s="31">
        <f>F29+F30</f>
        <v>14004937.150000002</v>
      </c>
      <c r="G28" s="31">
        <f t="shared" si="0"/>
        <v>6538230.5374000026</v>
      </c>
      <c r="H28" s="77">
        <f t="shared" si="1"/>
        <v>1.8756511908967735</v>
      </c>
      <c r="I28" s="31">
        <f>I29+I30</f>
        <v>7499835.0100000007</v>
      </c>
      <c r="J28" s="31">
        <f t="shared" si="2"/>
        <v>6505102.1400000015</v>
      </c>
      <c r="K28" s="33">
        <f>(I28/E28)-1</f>
        <v>4.4368152009746087E-3</v>
      </c>
      <c r="L28" s="33">
        <f>F28/I28</f>
        <v>1.8673660328962358</v>
      </c>
      <c r="M28" s="31">
        <f t="shared" si="3"/>
        <v>33128.397400001064</v>
      </c>
      <c r="N28" s="33">
        <f t="shared" si="4"/>
        <v>4.4368152009746087E-3</v>
      </c>
      <c r="O28" s="5"/>
    </row>
    <row r="29" spans="4:15" x14ac:dyDescent="0.3">
      <c r="D29" s="23" t="s">
        <v>18</v>
      </c>
      <c r="E29" s="24">
        <v>1003351.1826000003</v>
      </c>
      <c r="F29" s="24">
        <v>1083078.57</v>
      </c>
      <c r="G29" s="27">
        <f t="shared" si="0"/>
        <v>79727.387399999774</v>
      </c>
      <c r="H29" s="76">
        <f t="shared" si="1"/>
        <v>1.0794610987484969</v>
      </c>
      <c r="I29" s="27">
        <v>829635.79</v>
      </c>
      <c r="J29" s="27">
        <f>F29-I29</f>
        <v>253442.78000000003</v>
      </c>
      <c r="K29" s="28">
        <f>(I29/E29)-1</f>
        <v>-0.17313518498064528</v>
      </c>
      <c r="L29" s="28">
        <f>F29/I29</f>
        <v>1.3054867968027271</v>
      </c>
      <c r="M29" s="27">
        <f t="shared" si="3"/>
        <v>-173715.39260000025</v>
      </c>
      <c r="N29" s="28">
        <f t="shared" si="4"/>
        <v>-0.17313518498064528</v>
      </c>
      <c r="O29" s="5"/>
    </row>
    <row r="30" spans="4:15" x14ac:dyDescent="0.3">
      <c r="D30" s="23" t="s">
        <v>19</v>
      </c>
      <c r="E30" s="27">
        <f>SUM(E31:E35)</f>
        <v>6463355.4299999997</v>
      </c>
      <c r="F30" s="27">
        <f>SUM(F31:F35)</f>
        <v>12921858.580000002</v>
      </c>
      <c r="G30" s="27">
        <f t="shared" si="0"/>
        <v>6458503.1500000022</v>
      </c>
      <c r="H30" s="76">
        <f t="shared" si="1"/>
        <v>1.9992492630101271</v>
      </c>
      <c r="I30" s="27">
        <f>SUM(I31:I35)</f>
        <v>6670199.2200000007</v>
      </c>
      <c r="J30" s="27">
        <f>F30-I30</f>
        <v>6251659.3600000013</v>
      </c>
      <c r="K30" s="28">
        <f>(I30/E30)-1</f>
        <v>3.2002539894359527E-2</v>
      </c>
      <c r="L30" s="28">
        <f>F30/I30</f>
        <v>1.9372522699554393</v>
      </c>
      <c r="M30" s="27">
        <f t="shared" si="3"/>
        <v>206843.79000000097</v>
      </c>
      <c r="N30" s="28">
        <f t="shared" si="4"/>
        <v>3.2002539894359527E-2</v>
      </c>
      <c r="O30" s="5"/>
    </row>
    <row r="31" spans="4:15" x14ac:dyDescent="0.3">
      <c r="D31" s="23" t="s">
        <v>20</v>
      </c>
      <c r="E31" s="24">
        <v>64197.95</v>
      </c>
      <c r="F31" s="27">
        <v>0</v>
      </c>
      <c r="G31" s="27">
        <f t="shared" si="0"/>
        <v>-64197.95</v>
      </c>
      <c r="H31" s="76">
        <f t="shared" si="1"/>
        <v>0</v>
      </c>
      <c r="I31" s="27">
        <v>16868.080000000002</v>
      </c>
      <c r="J31" s="27">
        <f t="shared" si="2"/>
        <v>-16868.080000000002</v>
      </c>
      <c r="K31" s="28"/>
      <c r="L31" s="28"/>
      <c r="M31" s="27">
        <f t="shared" si="3"/>
        <v>-47329.869999999995</v>
      </c>
      <c r="N31" s="28">
        <f t="shared" si="4"/>
        <v>-0.73724893084592269</v>
      </c>
      <c r="O31" s="5"/>
    </row>
    <row r="32" spans="4:15" x14ac:dyDescent="0.3">
      <c r="D32" s="23" t="s">
        <v>21</v>
      </c>
      <c r="E32" s="55">
        <v>2067943.81</v>
      </c>
      <c r="F32" s="24">
        <f>'[1]740'!F10</f>
        <v>0</v>
      </c>
      <c r="G32" s="27">
        <f t="shared" si="0"/>
        <v>-2067943.81</v>
      </c>
      <c r="H32" s="76">
        <f t="shared" si="1"/>
        <v>0</v>
      </c>
      <c r="I32" s="27">
        <v>1968221.1</v>
      </c>
      <c r="J32" s="27">
        <f>F32-I32</f>
        <v>-1968221.1</v>
      </c>
      <c r="K32" s="28" t="e">
        <f>(I32/F32)-1</f>
        <v>#DIV/0!</v>
      </c>
      <c r="L32" s="28">
        <f>F32/I32</f>
        <v>0</v>
      </c>
      <c r="M32" s="27">
        <f t="shared" si="3"/>
        <v>-99722.709999999963</v>
      </c>
      <c r="N32" s="28">
        <f t="shared" si="4"/>
        <v>-4.8223123625394826E-2</v>
      </c>
      <c r="O32" s="5"/>
    </row>
    <row r="33" spans="4:15" x14ac:dyDescent="0.3">
      <c r="D33" s="23" t="s">
        <v>22</v>
      </c>
      <c r="E33" s="24">
        <v>80501.02</v>
      </c>
      <c r="F33" s="27">
        <v>0</v>
      </c>
      <c r="G33" s="27">
        <f t="shared" si="0"/>
        <v>-80501.02</v>
      </c>
      <c r="H33" s="76">
        <f t="shared" si="1"/>
        <v>0</v>
      </c>
      <c r="I33" s="27">
        <v>0</v>
      </c>
      <c r="J33" s="27">
        <f t="shared" si="2"/>
        <v>0</v>
      </c>
      <c r="K33" s="28">
        <f t="shared" ref="K33:K39" si="5">(I33/E33)-1</f>
        <v>-1</v>
      </c>
      <c r="L33" s="28"/>
      <c r="M33" s="27">
        <f t="shared" si="3"/>
        <v>-80501.02</v>
      </c>
      <c r="N33" s="28">
        <f t="shared" si="4"/>
        <v>-1</v>
      </c>
      <c r="O33" s="5"/>
    </row>
    <row r="34" spans="4:15" x14ac:dyDescent="0.3">
      <c r="D34" s="23" t="s">
        <v>23</v>
      </c>
      <c r="E34" s="24">
        <v>1631919.52</v>
      </c>
      <c r="F34" s="27">
        <f>'[1]740'!F19</f>
        <v>0</v>
      </c>
      <c r="G34" s="27">
        <f t="shared" si="0"/>
        <v>-1631919.52</v>
      </c>
      <c r="H34" s="76">
        <f t="shared" si="1"/>
        <v>0</v>
      </c>
      <c r="I34" s="27">
        <v>699247.8</v>
      </c>
      <c r="J34" s="27">
        <f t="shared" si="2"/>
        <v>-699247.8</v>
      </c>
      <c r="K34" s="28">
        <f t="shared" si="5"/>
        <v>-0.57151820820183574</v>
      </c>
      <c r="L34" s="28">
        <f>F34/I34</f>
        <v>0</v>
      </c>
      <c r="M34" s="27">
        <f t="shared" si="3"/>
        <v>-932671.72</v>
      </c>
      <c r="N34" s="28">
        <f t="shared" si="4"/>
        <v>-0.57151820820183574</v>
      </c>
      <c r="O34" s="5"/>
    </row>
    <row r="35" spans="4:15" x14ac:dyDescent="0.3">
      <c r="D35" s="23" t="s">
        <v>24</v>
      </c>
      <c r="E35" s="55">
        <v>2618793.13</v>
      </c>
      <c r="F35" s="36">
        <f>'[1]740'!F22-'[1]Pda-Ganc'!F34-'[1]Pda-Ganc'!F33-'[1]Pda-Ganc'!F32-'[1]Pda-Ganc'!F31</f>
        <v>12921858.580000002</v>
      </c>
      <c r="G35" s="27">
        <f t="shared" si="0"/>
        <v>10303065.450000003</v>
      </c>
      <c r="H35" s="76">
        <f t="shared" si="1"/>
        <v>4.9342800055382776</v>
      </c>
      <c r="I35" s="37">
        <v>3985862.24</v>
      </c>
      <c r="J35" s="27">
        <f>F35-I35</f>
        <v>8935996.3400000017</v>
      </c>
      <c r="K35" s="38">
        <f>(I35/F35)-1</f>
        <v>-0.69154110336966723</v>
      </c>
      <c r="L35" s="28">
        <f>F35/I35</f>
        <v>3.2419230274250523</v>
      </c>
      <c r="M35" s="27">
        <f t="shared" si="3"/>
        <v>1367069.1100000003</v>
      </c>
      <c r="N35" s="38">
        <f t="shared" si="4"/>
        <v>0.52202256617344966</v>
      </c>
      <c r="O35" s="5"/>
    </row>
    <row r="36" spans="4:15" x14ac:dyDescent="0.3">
      <c r="D36" s="16" t="s">
        <v>70</v>
      </c>
      <c r="E36" s="17">
        <f>E37+E41</f>
        <v>-11514689.688183002</v>
      </c>
      <c r="F36" s="17">
        <f>F37+F41</f>
        <v>-12013047.509999998</v>
      </c>
      <c r="G36" s="17">
        <f t="shared" si="0"/>
        <v>-498357.82181699574</v>
      </c>
      <c r="H36" s="19">
        <f t="shared" si="1"/>
        <v>1.0432801782169117</v>
      </c>
      <c r="I36" s="17">
        <f>I37+I41</f>
        <v>-12921858.58</v>
      </c>
      <c r="J36" s="17">
        <f t="shared" si="2"/>
        <v>908811.07000000216</v>
      </c>
      <c r="K36" s="19">
        <f t="shared" si="5"/>
        <v>0.12220641023970535</v>
      </c>
      <c r="L36" s="19">
        <f>F36/I36</f>
        <v>0.92966870327720286</v>
      </c>
      <c r="M36" s="17">
        <f t="shared" si="3"/>
        <v>-1407168.8918169979</v>
      </c>
      <c r="N36" s="19">
        <f t="shared" si="4"/>
        <v>0.12220641023970535</v>
      </c>
      <c r="O36" s="5"/>
    </row>
    <row r="37" spans="4:15" x14ac:dyDescent="0.3">
      <c r="D37" s="34" t="s">
        <v>25</v>
      </c>
      <c r="E37" s="39">
        <f>SUM(E38:E40)</f>
        <v>-9078379.7800000012</v>
      </c>
      <c r="F37" s="39">
        <f>SUM(F38:F40)</f>
        <v>-9089529.3699999992</v>
      </c>
      <c r="G37" s="39">
        <f t="shared" si="0"/>
        <v>-11149.589999997988</v>
      </c>
      <c r="H37" s="78">
        <f t="shared" si="1"/>
        <v>1.0012281475626919</v>
      </c>
      <c r="I37" s="39">
        <f>SUM(I38:I40)</f>
        <v>-9262641.5800000001</v>
      </c>
      <c r="J37" s="39">
        <f t="shared" si="2"/>
        <v>173112.21000000089</v>
      </c>
      <c r="K37" s="40">
        <f t="shared" si="5"/>
        <v>2.0296771501665312E-2</v>
      </c>
      <c r="L37" s="40">
        <f>F37/I37</f>
        <v>0.98131070834331036</v>
      </c>
      <c r="M37" s="39">
        <f t="shared" si="3"/>
        <v>-184261.79999999888</v>
      </c>
      <c r="N37" s="40">
        <f t="shared" si="4"/>
        <v>2.0296771501665312E-2</v>
      </c>
      <c r="O37" s="5"/>
    </row>
    <row r="38" spans="4:15" x14ac:dyDescent="0.3">
      <c r="D38" s="23" t="s">
        <v>26</v>
      </c>
      <c r="E38" s="24">
        <v>-6931895.3200000003</v>
      </c>
      <c r="F38" s="27">
        <v>-7048469.4299999997</v>
      </c>
      <c r="G38" s="27">
        <f t="shared" si="0"/>
        <v>-116574.1099999994</v>
      </c>
      <c r="H38" s="76">
        <f t="shared" si="1"/>
        <v>1.0168170615132717</v>
      </c>
      <c r="I38" s="27">
        <v>-7150174.7000000002</v>
      </c>
      <c r="J38" s="27">
        <f t="shared" si="2"/>
        <v>101705.27000000048</v>
      </c>
      <c r="K38" s="28">
        <f t="shared" si="5"/>
        <v>3.1489133912656841E-2</v>
      </c>
      <c r="L38" s="28">
        <f t="shared" ref="L38:L82" si="6">F38/I38</f>
        <v>0.98577583426038518</v>
      </c>
      <c r="M38" s="27">
        <f t="shared" si="3"/>
        <v>-218279.37999999989</v>
      </c>
      <c r="N38" s="28">
        <f t="shared" si="4"/>
        <v>3.1489133912656841E-2</v>
      </c>
      <c r="O38" s="5"/>
    </row>
    <row r="39" spans="4:15" x14ac:dyDescent="0.3">
      <c r="D39" s="23" t="s">
        <v>27</v>
      </c>
      <c r="E39" s="24">
        <v>-2146484.46</v>
      </c>
      <c r="F39" s="27">
        <v>-2041059.94</v>
      </c>
      <c r="G39" s="27">
        <f t="shared" si="0"/>
        <v>105424.52000000002</v>
      </c>
      <c r="H39" s="76">
        <f t="shared" si="1"/>
        <v>0.95088502993401591</v>
      </c>
      <c r="I39" s="27">
        <v>-2112466.88</v>
      </c>
      <c r="J39" s="27">
        <f t="shared" si="2"/>
        <v>71406.939999999944</v>
      </c>
      <c r="K39" s="28">
        <f t="shared" si="5"/>
        <v>-1.5848043922013777E-2</v>
      </c>
      <c r="L39" s="28">
        <f t="shared" si="6"/>
        <v>0.96619736826359148</v>
      </c>
      <c r="M39" s="27">
        <f t="shared" si="3"/>
        <v>34017.580000000075</v>
      </c>
      <c r="N39" s="28">
        <f t="shared" si="4"/>
        <v>-1.5848043922013777E-2</v>
      </c>
      <c r="O39" s="5"/>
    </row>
    <row r="40" spans="4:15" x14ac:dyDescent="0.3">
      <c r="D40" s="23" t="s">
        <v>28</v>
      </c>
      <c r="E40" s="24">
        <v>0</v>
      </c>
      <c r="F40" s="27">
        <v>0</v>
      </c>
      <c r="G40" s="27">
        <f t="shared" si="0"/>
        <v>0</v>
      </c>
      <c r="H40" s="35"/>
      <c r="I40" s="27">
        <v>0</v>
      </c>
      <c r="J40" s="27">
        <f t="shared" si="2"/>
        <v>0</v>
      </c>
      <c r="K40" s="28"/>
      <c r="L40" s="28"/>
      <c r="M40" s="27">
        <f t="shared" si="3"/>
        <v>0</v>
      </c>
      <c r="N40" s="28" t="s">
        <v>78</v>
      </c>
      <c r="O40" s="5"/>
    </row>
    <row r="41" spans="4:15" x14ac:dyDescent="0.3">
      <c r="D41" s="34" t="s">
        <v>29</v>
      </c>
      <c r="E41" s="31">
        <f>SUM(E42:E45)</f>
        <v>-2436309.9081830001</v>
      </c>
      <c r="F41" s="31">
        <f>SUM(F42:F45)</f>
        <v>-2923518.1399999997</v>
      </c>
      <c r="G41" s="31">
        <f t="shared" si="0"/>
        <v>-487208.23181699961</v>
      </c>
      <c r="H41" s="78">
        <f t="shared" si="1"/>
        <v>1.1999779380203561</v>
      </c>
      <c r="I41" s="31">
        <f>SUM(I42:I45)</f>
        <v>-3659217.0000000005</v>
      </c>
      <c r="J41" s="31">
        <f t="shared" si="2"/>
        <v>735698.8600000008</v>
      </c>
      <c r="K41" s="33">
        <f t="shared" ref="K41:K47" si="7">(I41/E41)-1</f>
        <v>0.50195054730497923</v>
      </c>
      <c r="L41" s="33">
        <f t="shared" si="6"/>
        <v>0.79894637022073278</v>
      </c>
      <c r="M41" s="31">
        <f t="shared" si="3"/>
        <v>-1222907.0918170004</v>
      </c>
      <c r="N41" s="33">
        <f t="shared" si="4"/>
        <v>0.50195054730497923</v>
      </c>
      <c r="O41" s="5"/>
    </row>
    <row r="42" spans="4:15" x14ac:dyDescent="0.3">
      <c r="D42" s="23" t="s">
        <v>30</v>
      </c>
      <c r="E42" s="24">
        <v>-2321371.5699999998</v>
      </c>
      <c r="F42" s="27">
        <v>-2971670.44</v>
      </c>
      <c r="G42" s="27">
        <f t="shared" si="0"/>
        <v>-650298.87000000011</v>
      </c>
      <c r="H42" s="76">
        <f t="shared" si="1"/>
        <v>1.2801356225793703</v>
      </c>
      <c r="I42" s="27">
        <v>-3681350.6</v>
      </c>
      <c r="J42" s="27">
        <f t="shared" si="2"/>
        <v>709680.16000000015</v>
      </c>
      <c r="K42" s="28">
        <f t="shared" si="7"/>
        <v>0.58585150588365331</v>
      </c>
      <c r="L42" s="28">
        <f t="shared" si="6"/>
        <v>0.80722288173259016</v>
      </c>
      <c r="M42" s="27">
        <f t="shared" si="3"/>
        <v>-1359979.0300000003</v>
      </c>
      <c r="N42" s="28">
        <f t="shared" si="4"/>
        <v>0.58585150588365331</v>
      </c>
      <c r="O42" s="5"/>
    </row>
    <row r="43" spans="4:15" x14ac:dyDescent="0.3">
      <c r="D43" s="23" t="s">
        <v>31</v>
      </c>
      <c r="E43" s="24">
        <v>-89788.338182999985</v>
      </c>
      <c r="F43" s="27">
        <v>-78852.759999999995</v>
      </c>
      <c r="G43" s="27">
        <f t="shared" si="0"/>
        <v>10935.578182999991</v>
      </c>
      <c r="H43" s="76">
        <f t="shared" si="1"/>
        <v>0.87820714355229634</v>
      </c>
      <c r="I43" s="27">
        <v>-91330.31</v>
      </c>
      <c r="J43" s="27">
        <f t="shared" si="2"/>
        <v>12477.550000000003</v>
      </c>
      <c r="K43" s="28">
        <f t="shared" si="7"/>
        <v>1.7173408576259375E-2</v>
      </c>
      <c r="L43" s="28">
        <f t="shared" si="6"/>
        <v>0.86337996662882233</v>
      </c>
      <c r="M43" s="27">
        <f t="shared" si="3"/>
        <v>-1541.9718170000124</v>
      </c>
      <c r="N43" s="28">
        <f t="shared" si="4"/>
        <v>1.7173408576259375E-2</v>
      </c>
      <c r="O43" s="5"/>
    </row>
    <row r="44" spans="4:15" x14ac:dyDescent="0.3">
      <c r="D44" s="23" t="s">
        <v>32</v>
      </c>
      <c r="E44" s="24">
        <v>-24999.999999999996</v>
      </c>
      <c r="F44" s="27">
        <v>127005.88</v>
      </c>
      <c r="G44" s="27">
        <f t="shared" si="0"/>
        <v>152005.88</v>
      </c>
      <c r="H44" s="76">
        <f t="shared" si="1"/>
        <v>-5.0802352000000006</v>
      </c>
      <c r="I44" s="27">
        <v>113464.05</v>
      </c>
      <c r="J44" s="27">
        <f t="shared" si="2"/>
        <v>13541.830000000002</v>
      </c>
      <c r="K44" s="28">
        <f t="shared" si="7"/>
        <v>-5.5385620000000007</v>
      </c>
      <c r="L44" s="28">
        <f t="shared" si="6"/>
        <v>1.1193490801712085</v>
      </c>
      <c r="M44" s="27">
        <f t="shared" si="3"/>
        <v>138464.04999999999</v>
      </c>
      <c r="N44" s="28">
        <f t="shared" si="4"/>
        <v>-5.5385620000000007</v>
      </c>
      <c r="O44" s="5"/>
    </row>
    <row r="45" spans="4:15" x14ac:dyDescent="0.3">
      <c r="D45" s="23" t="s">
        <v>33</v>
      </c>
      <c r="E45" s="24">
        <v>-150</v>
      </c>
      <c r="F45" s="27">
        <v>-0.82</v>
      </c>
      <c r="G45" s="27">
        <f t="shared" si="0"/>
        <v>149.18</v>
      </c>
      <c r="H45" s="76">
        <f t="shared" si="1"/>
        <v>5.4666666666666665E-3</v>
      </c>
      <c r="I45" s="27">
        <v>-0.14000000000000001</v>
      </c>
      <c r="J45" s="27">
        <f t="shared" si="2"/>
        <v>-0.67999999999999994</v>
      </c>
      <c r="K45" s="28">
        <f t="shared" si="7"/>
        <v>-0.99906666666666666</v>
      </c>
      <c r="L45" s="28"/>
      <c r="M45" s="27">
        <f t="shared" si="3"/>
        <v>149.86000000000001</v>
      </c>
      <c r="N45" s="28">
        <f t="shared" si="4"/>
        <v>-0.99906666666666666</v>
      </c>
      <c r="O45" s="5"/>
    </row>
    <row r="46" spans="4:15" x14ac:dyDescent="0.3">
      <c r="D46" s="34" t="s">
        <v>34</v>
      </c>
      <c r="E46" s="30">
        <v>-2564753.3733333335</v>
      </c>
      <c r="F46" s="31">
        <v>-2219606.13</v>
      </c>
      <c r="G46" s="31">
        <f t="shared" si="0"/>
        <v>345147.24333333364</v>
      </c>
      <c r="H46" s="77">
        <f t="shared" si="1"/>
        <v>0.86542673189478803</v>
      </c>
      <c r="I46" s="30">
        <v>-2209232.19</v>
      </c>
      <c r="J46" s="30">
        <f t="shared" si="2"/>
        <v>-10373.939999999944</v>
      </c>
      <c r="K46" s="33">
        <f t="shared" si="7"/>
        <v>-0.13861807806934412</v>
      </c>
      <c r="L46" s="33">
        <f t="shared" si="6"/>
        <v>1.0046957219105159</v>
      </c>
      <c r="M46" s="30">
        <f t="shared" si="3"/>
        <v>355521.18333333358</v>
      </c>
      <c r="N46" s="33">
        <f t="shared" si="4"/>
        <v>-0.13861807806934412</v>
      </c>
      <c r="O46" s="5"/>
    </row>
    <row r="47" spans="4:15" x14ac:dyDescent="0.3">
      <c r="D47" s="41" t="s">
        <v>35</v>
      </c>
      <c r="E47" s="30">
        <v>2561419.1939480002</v>
      </c>
      <c r="F47" s="31">
        <v>2380712.1</v>
      </c>
      <c r="G47" s="31">
        <f t="shared" si="0"/>
        <v>-180707.09394800011</v>
      </c>
      <c r="H47" s="77">
        <f t="shared" si="1"/>
        <v>0.92945040219306307</v>
      </c>
      <c r="I47" s="30">
        <v>2341529.4</v>
      </c>
      <c r="J47" s="30">
        <f t="shared" si="2"/>
        <v>39182.700000000186</v>
      </c>
      <c r="K47" s="33">
        <f t="shared" si="7"/>
        <v>-8.5846859611088067E-2</v>
      </c>
      <c r="L47" s="33">
        <f t="shared" si="6"/>
        <v>1.0167338065454143</v>
      </c>
      <c r="M47" s="30">
        <f t="shared" si="3"/>
        <v>-219889.7939480003</v>
      </c>
      <c r="N47" s="33">
        <f t="shared" si="4"/>
        <v>-8.5846859611088067E-2</v>
      </c>
      <c r="O47" s="5"/>
    </row>
    <row r="48" spans="4:15" x14ac:dyDescent="0.3">
      <c r="D48" s="34" t="s">
        <v>36</v>
      </c>
      <c r="E48" s="30">
        <v>0</v>
      </c>
      <c r="F48" s="31">
        <v>154024.54999999999</v>
      </c>
      <c r="G48" s="31">
        <f t="shared" si="0"/>
        <v>154024.54999999999</v>
      </c>
      <c r="H48" s="32"/>
      <c r="I48" s="31">
        <v>0</v>
      </c>
      <c r="J48" s="31">
        <f t="shared" si="2"/>
        <v>154024.54999999999</v>
      </c>
      <c r="K48" s="33"/>
      <c r="L48" s="33"/>
      <c r="M48" s="31">
        <f t="shared" si="3"/>
        <v>0</v>
      </c>
      <c r="N48" s="33" t="s">
        <v>78</v>
      </c>
      <c r="O48" s="5"/>
    </row>
    <row r="49" spans="4:15" x14ac:dyDescent="0.3">
      <c r="D49" s="34" t="s">
        <v>37</v>
      </c>
      <c r="E49" s="31">
        <f>SUM(E50:E51)</f>
        <v>0</v>
      </c>
      <c r="F49" s="31">
        <f>SUM(F50:F51)</f>
        <v>0</v>
      </c>
      <c r="G49" s="31">
        <f t="shared" si="0"/>
        <v>0</v>
      </c>
      <c r="H49" s="32"/>
      <c r="I49" s="31">
        <f>SUM(I50:I51)</f>
        <v>0</v>
      </c>
      <c r="J49" s="31">
        <f t="shared" si="2"/>
        <v>0</v>
      </c>
      <c r="K49" s="33" t="e">
        <f>(I49/E49)-1</f>
        <v>#DIV/0!</v>
      </c>
      <c r="L49" s="33"/>
      <c r="M49" s="31">
        <f t="shared" si="3"/>
        <v>0</v>
      </c>
      <c r="N49" s="33" t="s">
        <v>78</v>
      </c>
      <c r="O49" s="5"/>
    </row>
    <row r="50" spans="4:15" x14ac:dyDescent="0.3">
      <c r="D50" s="23" t="s">
        <v>38</v>
      </c>
      <c r="E50" s="24">
        <v>0</v>
      </c>
      <c r="F50" s="27">
        <v>0</v>
      </c>
      <c r="G50" s="27">
        <f t="shared" si="0"/>
        <v>0</v>
      </c>
      <c r="H50" s="35"/>
      <c r="I50" s="27">
        <v>0</v>
      </c>
      <c r="J50" s="27">
        <f t="shared" si="2"/>
        <v>0</v>
      </c>
      <c r="K50" s="28"/>
      <c r="L50" s="28"/>
      <c r="M50" s="27">
        <f t="shared" si="3"/>
        <v>0</v>
      </c>
      <c r="N50" s="28" t="s">
        <v>78</v>
      </c>
      <c r="O50" s="5"/>
    </row>
    <row r="51" spans="4:15" x14ac:dyDescent="0.3">
      <c r="D51" s="23" t="s">
        <v>39</v>
      </c>
      <c r="E51" s="24">
        <v>0</v>
      </c>
      <c r="F51" s="27">
        <v>0</v>
      </c>
      <c r="G51" s="27">
        <f t="shared" si="0"/>
        <v>0</v>
      </c>
      <c r="H51" s="42"/>
      <c r="I51" s="27">
        <v>0</v>
      </c>
      <c r="J51" s="27">
        <f t="shared" si="2"/>
        <v>0</v>
      </c>
      <c r="K51" s="28" t="e">
        <f>(I51/E51)-1</f>
        <v>#DIV/0!</v>
      </c>
      <c r="L51" s="28"/>
      <c r="M51" s="27">
        <f t="shared" si="3"/>
        <v>0</v>
      </c>
      <c r="N51" s="28" t="s">
        <v>78</v>
      </c>
      <c r="O51" s="5"/>
    </row>
    <row r="52" spans="4:15" x14ac:dyDescent="0.3">
      <c r="D52" s="34" t="s">
        <v>40</v>
      </c>
      <c r="E52" s="30">
        <v>0</v>
      </c>
      <c r="F52" s="31">
        <v>12712.41</v>
      </c>
      <c r="G52" s="31">
        <f t="shared" si="0"/>
        <v>12712.41</v>
      </c>
      <c r="H52" s="77"/>
      <c r="I52" s="31">
        <v>12712.41</v>
      </c>
      <c r="J52" s="31">
        <f t="shared" si="2"/>
        <v>0</v>
      </c>
      <c r="K52" s="33"/>
      <c r="L52" s="33">
        <f t="shared" si="6"/>
        <v>1</v>
      </c>
      <c r="M52" s="31">
        <f t="shared" si="3"/>
        <v>12712.41</v>
      </c>
      <c r="N52" s="33" t="s">
        <v>78</v>
      </c>
      <c r="O52" s="5"/>
    </row>
    <row r="53" spans="4:15" x14ac:dyDescent="0.3">
      <c r="D53" s="34" t="s">
        <v>41</v>
      </c>
      <c r="E53" s="31">
        <f>E14+E28+E37+E41+E46+E47+E48+E49+E52+E23</f>
        <v>-1032863.5049683359</v>
      </c>
      <c r="F53" s="31">
        <f>F14+F28+F37+F41+F46+F47+F48+F49+F52+F23</f>
        <v>2319732.5700000036</v>
      </c>
      <c r="G53" s="31">
        <f t="shared" si="0"/>
        <v>3352596.0749683394</v>
      </c>
      <c r="H53" s="77">
        <f t="shared" si="1"/>
        <v>-2.2459236470661423</v>
      </c>
      <c r="I53" s="31">
        <f>I14+I28+I37+I41+I46+I47+I48+I49+I52+I23</f>
        <v>-916195.97000000032</v>
      </c>
      <c r="J53" s="31">
        <f t="shared" si="2"/>
        <v>3235928.5400000038</v>
      </c>
      <c r="K53" s="33">
        <f>(I53/E53)-1</f>
        <v>-0.11295542383590385</v>
      </c>
      <c r="L53" s="33">
        <f t="shared" si="6"/>
        <v>-2.5319174564804108</v>
      </c>
      <c r="M53" s="31">
        <f t="shared" si="3"/>
        <v>116667.53496833553</v>
      </c>
      <c r="N53" s="33">
        <f t="shared" si="4"/>
        <v>-0.11295542383590385</v>
      </c>
      <c r="O53" s="5"/>
    </row>
    <row r="54" spans="4:15" x14ac:dyDescent="0.3">
      <c r="D54" s="34" t="s">
        <v>42</v>
      </c>
      <c r="E54" s="31">
        <f>E55+E58</f>
        <v>235003.5</v>
      </c>
      <c r="F54" s="31">
        <f>F55+F58</f>
        <v>82769.02</v>
      </c>
      <c r="G54" s="31">
        <f t="shared" si="0"/>
        <v>-152234.47999999998</v>
      </c>
      <c r="H54" s="77">
        <f t="shared" si="1"/>
        <v>0.35220335016286991</v>
      </c>
      <c r="I54" s="31">
        <f>I55+I58</f>
        <v>124537.5</v>
      </c>
      <c r="J54" s="31">
        <f t="shared" si="2"/>
        <v>-41768.479999999996</v>
      </c>
      <c r="K54" s="33">
        <f>(I54/E54)-1</f>
        <v>-0.4700610841966183</v>
      </c>
      <c r="L54" s="33">
        <f t="shared" si="6"/>
        <v>0.6646112215196226</v>
      </c>
      <c r="M54" s="31">
        <f t="shared" si="3"/>
        <v>-110466</v>
      </c>
      <c r="N54" s="33">
        <f t="shared" si="4"/>
        <v>-0.4700610841966183</v>
      </c>
      <c r="O54" s="5"/>
    </row>
    <row r="55" spans="4:15" x14ac:dyDescent="0.3">
      <c r="D55" s="23" t="s">
        <v>43</v>
      </c>
      <c r="E55" s="27">
        <f>SUM(E56:E57)</f>
        <v>235000</v>
      </c>
      <c r="F55" s="27">
        <f>SUM(F56:F57)</f>
        <v>82756.56</v>
      </c>
      <c r="G55" s="27">
        <f t="shared" si="0"/>
        <v>-152243.44</v>
      </c>
      <c r="H55" s="76">
        <f t="shared" si="1"/>
        <v>0.3521555744680851</v>
      </c>
      <c r="I55" s="27">
        <f>SUM(I56:I57)</f>
        <v>124525.04</v>
      </c>
      <c r="J55" s="27">
        <f t="shared" si="2"/>
        <v>-41768.479999999996</v>
      </c>
      <c r="K55" s="28">
        <f>(I55/E55)-1</f>
        <v>-0.47010621276595743</v>
      </c>
      <c r="L55" s="28">
        <f t="shared" si="6"/>
        <v>0.66457766245246741</v>
      </c>
      <c r="M55" s="27">
        <f t="shared" si="3"/>
        <v>-110474.96</v>
      </c>
      <c r="N55" s="28">
        <f t="shared" si="4"/>
        <v>-0.47010621276595743</v>
      </c>
      <c r="O55" s="5"/>
    </row>
    <row r="56" spans="4:15" x14ac:dyDescent="0.3">
      <c r="D56" s="43" t="s">
        <v>44</v>
      </c>
      <c r="E56" s="24">
        <v>0</v>
      </c>
      <c r="F56" s="27">
        <v>0</v>
      </c>
      <c r="G56" s="27">
        <f t="shared" si="0"/>
        <v>0</v>
      </c>
      <c r="H56" s="35"/>
      <c r="I56" s="27">
        <v>0</v>
      </c>
      <c r="J56" s="27">
        <f t="shared" si="2"/>
        <v>0</v>
      </c>
      <c r="K56" s="28"/>
      <c r="L56" s="28"/>
      <c r="M56" s="27">
        <f t="shared" si="3"/>
        <v>0</v>
      </c>
      <c r="N56" s="28" t="s">
        <v>78</v>
      </c>
      <c r="O56" s="5"/>
    </row>
    <row r="57" spans="4:15" x14ac:dyDescent="0.3">
      <c r="D57" s="43" t="s">
        <v>45</v>
      </c>
      <c r="E57" s="24">
        <v>235000</v>
      </c>
      <c r="F57" s="27">
        <v>82756.56</v>
      </c>
      <c r="G57" s="27">
        <f t="shared" si="0"/>
        <v>-152243.44</v>
      </c>
      <c r="H57" s="76">
        <f t="shared" si="1"/>
        <v>0.3521555744680851</v>
      </c>
      <c r="I57" s="27">
        <v>124525.04</v>
      </c>
      <c r="J57" s="27">
        <f t="shared" si="2"/>
        <v>-41768.479999999996</v>
      </c>
      <c r="K57" s="28">
        <f>(I57/E57)-1</f>
        <v>-0.47010621276595743</v>
      </c>
      <c r="L57" s="28">
        <f t="shared" si="6"/>
        <v>0.66457766245246741</v>
      </c>
      <c r="M57" s="27">
        <f t="shared" si="3"/>
        <v>-110474.96</v>
      </c>
      <c r="N57" s="28">
        <f t="shared" si="4"/>
        <v>-0.47010621276595743</v>
      </c>
      <c r="O57" s="5"/>
    </row>
    <row r="58" spans="4:15" x14ac:dyDescent="0.3">
      <c r="D58" s="23" t="s">
        <v>46</v>
      </c>
      <c r="E58" s="27">
        <f>SUM(E59:E60)</f>
        <v>3.5</v>
      </c>
      <c r="F58" s="27">
        <f>SUM(F59:F60)</f>
        <v>12.46</v>
      </c>
      <c r="G58" s="27">
        <f t="shared" si="0"/>
        <v>8.9600000000000009</v>
      </c>
      <c r="H58" s="76">
        <f t="shared" si="1"/>
        <v>3.56</v>
      </c>
      <c r="I58" s="27">
        <f>SUM(I59:I60)</f>
        <v>12.46</v>
      </c>
      <c r="J58" s="27">
        <f t="shared" si="2"/>
        <v>0</v>
      </c>
      <c r="K58" s="28"/>
      <c r="L58" s="28" t="s">
        <v>78</v>
      </c>
      <c r="M58" s="27">
        <f t="shared" si="3"/>
        <v>8.9600000000000009</v>
      </c>
      <c r="N58" s="28">
        <f t="shared" si="4"/>
        <v>2.56</v>
      </c>
      <c r="O58" s="5"/>
    </row>
    <row r="59" spans="4:15" x14ac:dyDescent="0.3">
      <c r="D59" s="43" t="s">
        <v>47</v>
      </c>
      <c r="E59" s="24">
        <v>0</v>
      </c>
      <c r="F59" s="27">
        <v>0</v>
      </c>
      <c r="G59" s="27">
        <f t="shared" si="0"/>
        <v>0</v>
      </c>
      <c r="H59" s="35"/>
      <c r="I59" s="27">
        <v>0</v>
      </c>
      <c r="J59" s="27">
        <f t="shared" si="2"/>
        <v>0</v>
      </c>
      <c r="K59" s="28"/>
      <c r="L59" s="28"/>
      <c r="M59" s="27">
        <f t="shared" si="3"/>
        <v>0</v>
      </c>
      <c r="N59" s="28" t="s">
        <v>78</v>
      </c>
      <c r="O59" s="5"/>
    </row>
    <row r="60" spans="4:15" x14ac:dyDescent="0.3">
      <c r="D60" s="43" t="s">
        <v>48</v>
      </c>
      <c r="E60" s="24">
        <v>3.5</v>
      </c>
      <c r="F60" s="27">
        <v>12.46</v>
      </c>
      <c r="G60" s="27">
        <f t="shared" si="0"/>
        <v>8.9600000000000009</v>
      </c>
      <c r="H60" s="76">
        <f t="shared" si="1"/>
        <v>3.56</v>
      </c>
      <c r="I60" s="24">
        <v>12.46</v>
      </c>
      <c r="J60" s="27">
        <f t="shared" si="2"/>
        <v>0</v>
      </c>
      <c r="K60" s="28"/>
      <c r="L60" s="28" t="s">
        <v>78</v>
      </c>
      <c r="M60" s="27">
        <f t="shared" si="3"/>
        <v>8.9600000000000009</v>
      </c>
      <c r="N60" s="28">
        <f t="shared" si="4"/>
        <v>2.56</v>
      </c>
      <c r="O60" s="5"/>
    </row>
    <row r="61" spans="4:15" x14ac:dyDescent="0.3">
      <c r="D61" s="34" t="s">
        <v>49</v>
      </c>
      <c r="E61" s="31">
        <f>SUM(E62:E64)</f>
        <v>-29830.59</v>
      </c>
      <c r="F61" s="31">
        <f>SUM(F62:F64)</f>
        <v>-33524.74</v>
      </c>
      <c r="G61" s="31">
        <f t="shared" si="0"/>
        <v>-3694.1499999999978</v>
      </c>
      <c r="H61" s="77">
        <f t="shared" si="1"/>
        <v>1.1238376445118918</v>
      </c>
      <c r="I61" s="31">
        <f>SUM(I62:I64)</f>
        <v>-33548.33</v>
      </c>
      <c r="J61" s="31">
        <f t="shared" si="2"/>
        <v>23.590000000003783</v>
      </c>
      <c r="K61" s="33">
        <f>(I61/E61)-1</f>
        <v>0.12462844348703794</v>
      </c>
      <c r="L61" s="33">
        <f t="shared" si="6"/>
        <v>0.99929683534172931</v>
      </c>
      <c r="M61" s="31">
        <f t="shared" si="3"/>
        <v>-3717.7400000000016</v>
      </c>
      <c r="N61" s="33">
        <f t="shared" si="4"/>
        <v>0.12462844348703794</v>
      </c>
      <c r="O61" s="5"/>
    </row>
    <row r="62" spans="4:15" x14ac:dyDescent="0.3">
      <c r="D62" s="23" t="s">
        <v>50</v>
      </c>
      <c r="E62" s="24">
        <v>0</v>
      </c>
      <c r="F62" s="27">
        <v>0</v>
      </c>
      <c r="G62" s="27">
        <f t="shared" si="0"/>
        <v>0</v>
      </c>
      <c r="H62" s="35"/>
      <c r="I62" s="27">
        <v>0</v>
      </c>
      <c r="J62" s="27">
        <f t="shared" si="2"/>
        <v>0</v>
      </c>
      <c r="K62" s="28"/>
      <c r="L62" s="28"/>
      <c r="M62" s="27">
        <f t="shared" si="3"/>
        <v>0</v>
      </c>
      <c r="N62" s="28" t="s">
        <v>78</v>
      </c>
      <c r="O62" s="5"/>
    </row>
    <row r="63" spans="4:15" x14ac:dyDescent="0.3">
      <c r="D63" s="23" t="s">
        <v>51</v>
      </c>
      <c r="E63" s="24">
        <v>-29830.59</v>
      </c>
      <c r="F63" s="27">
        <v>-33524.74</v>
      </c>
      <c r="G63" s="27">
        <f t="shared" si="0"/>
        <v>-3694.1499999999978</v>
      </c>
      <c r="H63" s="76">
        <f t="shared" si="1"/>
        <v>1.1238376445118918</v>
      </c>
      <c r="I63" s="24">
        <v>-33548.33</v>
      </c>
      <c r="J63" s="27">
        <f t="shared" si="2"/>
        <v>23.590000000003783</v>
      </c>
      <c r="K63" s="28">
        <f>(I63/E63)-1</f>
        <v>0.12462844348703794</v>
      </c>
      <c r="L63" s="28">
        <f t="shared" si="6"/>
        <v>0.99929683534172931</v>
      </c>
      <c r="M63" s="27">
        <f t="shared" si="3"/>
        <v>-3717.7400000000016</v>
      </c>
      <c r="N63" s="28">
        <f t="shared" si="4"/>
        <v>0.12462844348703794</v>
      </c>
      <c r="O63" s="5"/>
    </row>
    <row r="64" spans="4:15" x14ac:dyDescent="0.3">
      <c r="D64" s="23" t="s">
        <v>52</v>
      </c>
      <c r="E64" s="24">
        <v>0</v>
      </c>
      <c r="F64" s="27">
        <v>0</v>
      </c>
      <c r="G64" s="27">
        <f t="shared" si="0"/>
        <v>0</v>
      </c>
      <c r="H64" s="35"/>
      <c r="I64" s="27">
        <v>0</v>
      </c>
      <c r="J64" s="27">
        <f t="shared" si="2"/>
        <v>0</v>
      </c>
      <c r="K64" s="28"/>
      <c r="L64" s="28"/>
      <c r="M64" s="27">
        <f t="shared" si="3"/>
        <v>0</v>
      </c>
      <c r="N64" s="28" t="s">
        <v>78</v>
      </c>
      <c r="O64" s="5"/>
    </row>
    <row r="65" spans="4:15" x14ac:dyDescent="0.3">
      <c r="D65" s="34" t="s">
        <v>53</v>
      </c>
      <c r="E65" s="31">
        <f>SUM(E66:E67)</f>
        <v>0</v>
      </c>
      <c r="F65" s="31">
        <f>SUM(F66:F67)</f>
        <v>0</v>
      </c>
      <c r="G65" s="31">
        <f t="shared" si="0"/>
        <v>0</v>
      </c>
      <c r="H65" s="32"/>
      <c r="I65" s="31">
        <f>SUM(I66:I67)</f>
        <v>0</v>
      </c>
      <c r="J65" s="31">
        <f t="shared" si="2"/>
        <v>0</v>
      </c>
      <c r="K65" s="33"/>
      <c r="L65" s="33"/>
      <c r="M65" s="31">
        <f t="shared" si="3"/>
        <v>0</v>
      </c>
      <c r="N65" s="33" t="s">
        <v>78</v>
      </c>
      <c r="O65" s="5"/>
    </row>
    <row r="66" spans="4:15" x14ac:dyDescent="0.3">
      <c r="D66" s="23" t="s">
        <v>54</v>
      </c>
      <c r="E66" s="24">
        <v>0</v>
      </c>
      <c r="F66" s="27">
        <v>0</v>
      </c>
      <c r="G66" s="27">
        <f t="shared" si="0"/>
        <v>0</v>
      </c>
      <c r="H66" s="35"/>
      <c r="I66" s="27">
        <v>0</v>
      </c>
      <c r="J66" s="27">
        <f t="shared" si="2"/>
        <v>0</v>
      </c>
      <c r="K66" s="28"/>
      <c r="L66" s="28"/>
      <c r="M66" s="27">
        <f t="shared" si="3"/>
        <v>0</v>
      </c>
      <c r="N66" s="28" t="e">
        <f t="shared" si="4"/>
        <v>#DIV/0!</v>
      </c>
      <c r="O66" s="5"/>
    </row>
    <row r="67" spans="4:15" x14ac:dyDescent="0.3">
      <c r="D67" s="44" t="s">
        <v>55</v>
      </c>
      <c r="E67" s="24">
        <v>0</v>
      </c>
      <c r="F67" s="27">
        <v>0</v>
      </c>
      <c r="G67" s="27">
        <f t="shared" si="0"/>
        <v>0</v>
      </c>
      <c r="H67" s="35"/>
      <c r="I67" s="27">
        <v>0</v>
      </c>
      <c r="J67" s="27">
        <f t="shared" si="2"/>
        <v>0</v>
      </c>
      <c r="K67" s="28"/>
      <c r="L67" s="28"/>
      <c r="M67" s="27">
        <f t="shared" si="3"/>
        <v>0</v>
      </c>
      <c r="N67" s="28" t="e">
        <f t="shared" si="4"/>
        <v>#DIV/0!</v>
      </c>
      <c r="O67" s="5"/>
    </row>
    <row r="68" spans="4:15" x14ac:dyDescent="0.3">
      <c r="D68" s="34" t="s">
        <v>56</v>
      </c>
      <c r="E68" s="30">
        <v>-490</v>
      </c>
      <c r="F68" s="31">
        <v>-3005.5</v>
      </c>
      <c r="G68" s="31">
        <f t="shared" si="0"/>
        <v>-2515.5</v>
      </c>
      <c r="H68" s="77">
        <f t="shared" si="1"/>
        <v>6.1336734693877553</v>
      </c>
      <c r="I68" s="30">
        <v>-2973.79</v>
      </c>
      <c r="J68" s="31">
        <f t="shared" si="2"/>
        <v>-31.710000000000036</v>
      </c>
      <c r="K68" s="33">
        <f>(I68/E68)-1</f>
        <v>5.0689591836734689</v>
      </c>
      <c r="L68" s="33">
        <f t="shared" si="6"/>
        <v>1.0106631604787157</v>
      </c>
      <c r="M68" s="31">
        <f t="shared" si="3"/>
        <v>-2483.79</v>
      </c>
      <c r="N68" s="33">
        <f t="shared" si="4"/>
        <v>5.0689591836734689</v>
      </c>
      <c r="O68" s="5"/>
    </row>
    <row r="69" spans="4:15" x14ac:dyDescent="0.3">
      <c r="D69" s="41" t="s">
        <v>71</v>
      </c>
      <c r="E69" s="31">
        <f>SUM(E70:E71)</f>
        <v>0</v>
      </c>
      <c r="F69" s="31">
        <f>SUM(F70:F71)</f>
        <v>0</v>
      </c>
      <c r="G69" s="31">
        <f t="shared" si="0"/>
        <v>0</v>
      </c>
      <c r="H69" s="32"/>
      <c r="I69" s="31">
        <f>SUM(I70:I71)</f>
        <v>0</v>
      </c>
      <c r="J69" s="31">
        <f t="shared" si="2"/>
        <v>0</v>
      </c>
      <c r="K69" s="33"/>
      <c r="L69" s="33"/>
      <c r="M69" s="31">
        <f t="shared" si="3"/>
        <v>0</v>
      </c>
      <c r="N69" s="33" t="s">
        <v>78</v>
      </c>
      <c r="O69" s="5"/>
    </row>
    <row r="70" spans="4:15" x14ac:dyDescent="0.3">
      <c r="D70" s="23" t="s">
        <v>38</v>
      </c>
      <c r="E70" s="24">
        <v>0</v>
      </c>
      <c r="F70" s="27">
        <v>0</v>
      </c>
      <c r="G70" s="27">
        <f t="shared" si="0"/>
        <v>0</v>
      </c>
      <c r="H70" s="35"/>
      <c r="I70" s="27">
        <v>0</v>
      </c>
      <c r="J70" s="27">
        <f t="shared" si="2"/>
        <v>0</v>
      </c>
      <c r="K70" s="28"/>
      <c r="L70" s="28"/>
      <c r="M70" s="27">
        <f t="shared" si="3"/>
        <v>0</v>
      </c>
      <c r="N70" s="28" t="s">
        <v>78</v>
      </c>
      <c r="O70" s="5"/>
    </row>
    <row r="71" spans="4:15" x14ac:dyDescent="0.3">
      <c r="D71" s="23" t="s">
        <v>39</v>
      </c>
      <c r="E71" s="24">
        <v>0</v>
      </c>
      <c r="F71" s="27">
        <v>0</v>
      </c>
      <c r="G71" s="27">
        <f t="shared" si="0"/>
        <v>0</v>
      </c>
      <c r="H71" s="35"/>
      <c r="I71" s="27">
        <v>0</v>
      </c>
      <c r="J71" s="27">
        <f t="shared" si="2"/>
        <v>0</v>
      </c>
      <c r="K71" s="28"/>
      <c r="L71" s="28"/>
      <c r="M71" s="27">
        <f t="shared" si="3"/>
        <v>0</v>
      </c>
      <c r="N71" s="28" t="s">
        <v>78</v>
      </c>
      <c r="O71" s="5"/>
    </row>
    <row r="72" spans="4:15" x14ac:dyDescent="0.3">
      <c r="D72" s="34" t="s">
        <v>57</v>
      </c>
      <c r="E72" s="31">
        <f>E54+E61+E65+E68+E69</f>
        <v>204682.91</v>
      </c>
      <c r="F72" s="31">
        <f>F54+F61+F65+F68+F69</f>
        <v>46238.780000000006</v>
      </c>
      <c r="G72" s="31">
        <f t="shared" si="0"/>
        <v>-158444.13</v>
      </c>
      <c r="H72" s="77">
        <f t="shared" si="1"/>
        <v>0.22590444898404075</v>
      </c>
      <c r="I72" s="31">
        <f>I54+I61+I65+I68+I69</f>
        <v>88015.38</v>
      </c>
      <c r="J72" s="31">
        <f t="shared" si="2"/>
        <v>-41776.6</v>
      </c>
      <c r="K72" s="33">
        <f>(I72/E72)-1</f>
        <v>-0.56999155425335712</v>
      </c>
      <c r="L72" s="33">
        <f t="shared" si="6"/>
        <v>0.5253488651642475</v>
      </c>
      <c r="M72" s="31">
        <f t="shared" si="3"/>
        <v>-116667.53</v>
      </c>
      <c r="N72" s="33">
        <f t="shared" si="4"/>
        <v>-0.56999155425335712</v>
      </c>
      <c r="O72" s="5"/>
    </row>
    <row r="73" spans="4:15" x14ac:dyDescent="0.3">
      <c r="D73" s="34" t="s">
        <v>58</v>
      </c>
      <c r="E73" s="31">
        <f>E53+E72</f>
        <v>-828180.59496833582</v>
      </c>
      <c r="F73" s="31">
        <f>F53+F72</f>
        <v>2365971.3500000034</v>
      </c>
      <c r="G73" s="31">
        <f t="shared" si="0"/>
        <v>3194151.9449683391</v>
      </c>
      <c r="H73" s="77">
        <f t="shared" si="1"/>
        <v>-2.8568302184023793</v>
      </c>
      <c r="I73" s="31">
        <f>I53+I72</f>
        <v>-828180.59000000032</v>
      </c>
      <c r="J73" s="31">
        <f t="shared" si="2"/>
        <v>3194151.9400000037</v>
      </c>
      <c r="K73" s="33">
        <f>(I73/E73)-1</f>
        <v>-5.9990967749001811E-9</v>
      </c>
      <c r="L73" s="33">
        <f t="shared" si="6"/>
        <v>-2.8568302355407802</v>
      </c>
      <c r="M73" s="31">
        <f t="shared" si="3"/>
        <v>4.9683355027809739E-3</v>
      </c>
      <c r="N73" s="33">
        <f t="shared" si="4"/>
        <v>-5.9990967749001811E-9</v>
      </c>
      <c r="O73" s="5"/>
    </row>
    <row r="74" spans="4:15" x14ac:dyDescent="0.3">
      <c r="D74" s="34" t="s">
        <v>59</v>
      </c>
      <c r="E74" s="30">
        <v>0</v>
      </c>
      <c r="F74" s="31">
        <v>0</v>
      </c>
      <c r="G74" s="31">
        <f t="shared" si="0"/>
        <v>0</v>
      </c>
      <c r="H74" s="32"/>
      <c r="I74" s="31">
        <v>0</v>
      </c>
      <c r="J74" s="31">
        <f t="shared" si="2"/>
        <v>0</v>
      </c>
      <c r="K74" s="33"/>
      <c r="L74" s="33"/>
      <c r="M74" s="31">
        <f t="shared" si="3"/>
        <v>0</v>
      </c>
      <c r="N74" s="33" t="s">
        <v>78</v>
      </c>
      <c r="O74" s="5"/>
    </row>
    <row r="75" spans="4:15" x14ac:dyDescent="0.3">
      <c r="D75" s="45" t="s">
        <v>60</v>
      </c>
      <c r="E75" s="46">
        <f>E73+E74</f>
        <v>-828180.59496833582</v>
      </c>
      <c r="F75" s="46">
        <f>F73+F74</f>
        <v>2365971.3500000034</v>
      </c>
      <c r="G75" s="46">
        <f t="shared" si="0"/>
        <v>3194151.9449683391</v>
      </c>
      <c r="H75" s="77">
        <f t="shared" si="1"/>
        <v>-2.8568302184023793</v>
      </c>
      <c r="I75" s="46">
        <f>I73+I74</f>
        <v>-828180.59000000032</v>
      </c>
      <c r="J75" s="46">
        <f t="shared" si="2"/>
        <v>3194151.9400000037</v>
      </c>
      <c r="K75" s="47">
        <f>(I75/E75)-1</f>
        <v>-5.9990967749001811E-9</v>
      </c>
      <c r="L75" s="47">
        <f t="shared" si="6"/>
        <v>-2.8568302355407802</v>
      </c>
      <c r="M75" s="46">
        <f t="shared" si="3"/>
        <v>4.9683355027809739E-3</v>
      </c>
      <c r="N75" s="47">
        <f t="shared" si="4"/>
        <v>-5.9990967749001811E-9</v>
      </c>
      <c r="O75" s="5"/>
    </row>
    <row r="76" spans="4:15" x14ac:dyDescent="0.3">
      <c r="D76" s="13" t="s">
        <v>61</v>
      </c>
      <c r="E76" s="15">
        <f>E75</f>
        <v>-828180.59496833582</v>
      </c>
      <c r="F76" s="15">
        <f>F75</f>
        <v>2365971.3500000034</v>
      </c>
      <c r="G76" s="15">
        <f t="shared" si="0"/>
        <v>3194151.9449683391</v>
      </c>
      <c r="H76" s="48">
        <f t="shared" si="1"/>
        <v>-2.8568302184023793</v>
      </c>
      <c r="I76" s="15">
        <f>I75</f>
        <v>-828180.59000000032</v>
      </c>
      <c r="J76" s="15">
        <f t="shared" si="2"/>
        <v>3194151.9400000037</v>
      </c>
      <c r="K76" s="48">
        <f>(I76/E76)-1</f>
        <v>-5.9990967749001811E-9</v>
      </c>
      <c r="L76" s="48">
        <f t="shared" si="6"/>
        <v>-2.8568302355407802</v>
      </c>
      <c r="M76" s="15">
        <f t="shared" si="3"/>
        <v>4.9683355027809739E-3</v>
      </c>
      <c r="N76" s="48">
        <f t="shared" si="4"/>
        <v>-5.9990967749001811E-9</v>
      </c>
      <c r="O76" s="5"/>
    </row>
    <row r="77" spans="4:15" x14ac:dyDescent="0.3">
      <c r="D77" s="49" t="s">
        <v>62</v>
      </c>
      <c r="E77" s="50">
        <v>0</v>
      </c>
      <c r="F77" s="50">
        <v>0</v>
      </c>
      <c r="G77" s="50">
        <f t="shared" si="0"/>
        <v>0</v>
      </c>
      <c r="H77" s="51"/>
      <c r="I77" s="50">
        <v>0</v>
      </c>
      <c r="J77" s="50">
        <f t="shared" si="2"/>
        <v>0</v>
      </c>
      <c r="K77" s="52"/>
      <c r="L77" s="52"/>
      <c r="M77" s="50">
        <f t="shared" si="3"/>
        <v>0</v>
      </c>
      <c r="N77" s="52" t="s">
        <v>78</v>
      </c>
      <c r="O77" s="5"/>
    </row>
    <row r="78" spans="4:15" x14ac:dyDescent="0.3">
      <c r="D78" s="53" t="s">
        <v>63</v>
      </c>
      <c r="E78" s="17">
        <f>E76+E77</f>
        <v>-828180.59496833582</v>
      </c>
      <c r="F78" s="17">
        <f>F76+F77</f>
        <v>2365971.3500000034</v>
      </c>
      <c r="G78" s="17">
        <f t="shared" ref="G78:G83" si="8">F78-E78</f>
        <v>3194151.9449683391</v>
      </c>
      <c r="H78" s="19">
        <f>(F78/E78)</f>
        <v>-2.8568302184023793</v>
      </c>
      <c r="I78" s="17">
        <f>I76+I77</f>
        <v>-828180.59000000032</v>
      </c>
      <c r="J78" s="17">
        <f t="shared" ref="J78:J83" si="9">F78-I78</f>
        <v>3194151.9400000037</v>
      </c>
      <c r="K78" s="19">
        <f>(I78/E78)-1</f>
        <v>-5.9990967749001811E-9</v>
      </c>
      <c r="L78" s="19">
        <f t="shared" si="6"/>
        <v>-2.8568302355407802</v>
      </c>
      <c r="M78" s="17">
        <f t="shared" ref="M78:M83" si="10">I78-E78</f>
        <v>4.9683355027809739E-3</v>
      </c>
      <c r="N78" s="19">
        <f>(I78/E78)-1</f>
        <v>-5.9990967749001811E-9</v>
      </c>
      <c r="O78" s="5"/>
    </row>
    <row r="79" spans="4:15" ht="17.25" thickBot="1" x14ac:dyDescent="0.35">
      <c r="D79" s="54"/>
      <c r="E79" s="55">
        <f>E78-'[1]Balance-2'!E26</f>
        <v>-828180.50965763221</v>
      </c>
      <c r="F79" s="55">
        <f>F78-'[1]Balance-2'!F26</f>
        <v>-24919741.389999993</v>
      </c>
      <c r="G79" s="55"/>
      <c r="H79" s="56"/>
      <c r="I79" s="55">
        <f>I78-'[1]Balance-2'!I26</f>
        <v>1354608.2599999974</v>
      </c>
      <c r="J79" s="55"/>
      <c r="K79" s="57"/>
      <c r="L79" s="57"/>
      <c r="M79" s="55"/>
      <c r="N79" s="57"/>
      <c r="O79" s="5"/>
    </row>
    <row r="80" spans="4:15" ht="17.25" thickBot="1" x14ac:dyDescent="0.35">
      <c r="D80" s="58" t="s">
        <v>72</v>
      </c>
      <c r="E80" s="59">
        <f>SUM(E81:E82)</f>
        <v>828180.59</v>
      </c>
      <c r="F80" s="59">
        <f>SUM(F81:F82)</f>
        <v>828180.59</v>
      </c>
      <c r="G80" s="59">
        <f t="shared" si="8"/>
        <v>0</v>
      </c>
      <c r="H80" s="60">
        <f>(F80/E80)</f>
        <v>1</v>
      </c>
      <c r="I80" s="59">
        <f>SUM(I81:I82)</f>
        <v>828180.59</v>
      </c>
      <c r="J80" s="59">
        <f t="shared" si="9"/>
        <v>0</v>
      </c>
      <c r="K80" s="60">
        <f>(I80/E80)-1</f>
        <v>0</v>
      </c>
      <c r="L80" s="60">
        <f t="shared" si="6"/>
        <v>1</v>
      </c>
      <c r="M80" s="59">
        <f t="shared" si="10"/>
        <v>0</v>
      </c>
      <c r="N80" s="60">
        <f>(I80/E80)-1</f>
        <v>0</v>
      </c>
      <c r="O80" s="5"/>
    </row>
    <row r="81" spans="4:15" x14ac:dyDescent="0.3">
      <c r="D81" s="61" t="s">
        <v>73</v>
      </c>
      <c r="E81" s="62">
        <v>800000</v>
      </c>
      <c r="F81" s="62">
        <v>800000</v>
      </c>
      <c r="G81" s="62">
        <f t="shared" si="8"/>
        <v>0</v>
      </c>
      <c r="H81" s="79">
        <f>(F81/E81)</f>
        <v>1</v>
      </c>
      <c r="I81" s="62">
        <v>800000</v>
      </c>
      <c r="J81" s="62">
        <f t="shared" si="9"/>
        <v>0</v>
      </c>
      <c r="K81" s="63">
        <f>(I81/E81)-1</f>
        <v>0</v>
      </c>
      <c r="L81" s="79">
        <f t="shared" si="6"/>
        <v>1</v>
      </c>
      <c r="M81" s="62">
        <f t="shared" si="10"/>
        <v>0</v>
      </c>
      <c r="N81" s="63">
        <f>(I81/E81)-1</f>
        <v>0</v>
      </c>
      <c r="O81" s="5"/>
    </row>
    <row r="82" spans="4:15" ht="17.25" thickBot="1" x14ac:dyDescent="0.35">
      <c r="D82" s="61" t="s">
        <v>74</v>
      </c>
      <c r="E82" s="62">
        <v>28180.59</v>
      </c>
      <c r="F82" s="62">
        <f>E82</f>
        <v>28180.59</v>
      </c>
      <c r="G82" s="62">
        <f t="shared" si="8"/>
        <v>0</v>
      </c>
      <c r="H82" s="79">
        <f>(F82/E82)</f>
        <v>1</v>
      </c>
      <c r="I82" s="62">
        <v>28180.59</v>
      </c>
      <c r="J82" s="62">
        <f t="shared" si="9"/>
        <v>0</v>
      </c>
      <c r="K82" s="63">
        <f>(I82/E82)-1</f>
        <v>0</v>
      </c>
      <c r="L82" s="79">
        <f t="shared" si="6"/>
        <v>1</v>
      </c>
      <c r="M82" s="62">
        <f t="shared" si="10"/>
        <v>0</v>
      </c>
      <c r="N82" s="63">
        <f>(I82/E82)-1</f>
        <v>0</v>
      </c>
      <c r="O82" s="5"/>
    </row>
    <row r="83" spans="4:15" ht="17.25" thickBot="1" x14ac:dyDescent="0.35">
      <c r="D83" s="64" t="s">
        <v>75</v>
      </c>
      <c r="E83" s="17">
        <f>E78+E80</f>
        <v>-4.9683358520269394E-3</v>
      </c>
      <c r="F83" s="17">
        <f>F78+F80</f>
        <v>3194151.9400000032</v>
      </c>
      <c r="G83" s="17">
        <f t="shared" si="8"/>
        <v>3194151.9449683391</v>
      </c>
      <c r="H83" s="18"/>
      <c r="I83" s="17">
        <f>I78+I80</f>
        <v>0</v>
      </c>
      <c r="J83" s="17">
        <f t="shared" si="9"/>
        <v>3194151.9400000032</v>
      </c>
      <c r="K83" s="60">
        <v>0</v>
      </c>
      <c r="L83" s="18"/>
      <c r="M83" s="17">
        <f t="shared" si="10"/>
        <v>4.9683358520269394E-3</v>
      </c>
      <c r="N83" s="60" t="s">
        <v>78</v>
      </c>
      <c r="O83" s="5"/>
    </row>
  </sheetData>
  <mergeCells count="5">
    <mergeCell ref="D8:M8"/>
    <mergeCell ref="D9:M9"/>
    <mergeCell ref="D10:N10"/>
    <mergeCell ref="D2:N2"/>
    <mergeCell ref="D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2020-07-02T15:25:02Z</dcterms:created>
  <dcterms:modified xsi:type="dcterms:W3CDTF">2022-07-14T10:37:11Z</dcterms:modified>
</cp:coreProperties>
</file>